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730" windowHeight="11160" tabRatio="923" activeTab="1"/>
  </bookViews>
  <sheets>
    <sheet name="Budget Sheet " sheetId="14" r:id="rId1"/>
    <sheet name="HR" sheetId="17" r:id="rId2"/>
    <sheet name="Abstract " sheetId="16" r:id="rId3"/>
    <sheet name="SOE for Last 3 Years" sheetId="6" r:id="rId4"/>
    <sheet name="Planned Activities FY 21-22" sheetId="18" r:id="rId5"/>
    <sheet name="Organisation of Services" sheetId="7" r:id="rId6"/>
    <sheet name="PPM Annexure  " sheetId="19" r:id="rId7"/>
    <sheet name="Training Plan" sheetId="3" r:id="rId8"/>
    <sheet name="ACF " sheetId="20" r:id="rId9"/>
    <sheet name="ACSM" sheetId="13" r:id="rId10"/>
  </sheets>
  <externalReferences>
    <externalReference r:id="rId11"/>
    <externalReference r:id="rId12"/>
  </externalReferences>
  <definedNames>
    <definedName name="_Fill" localSheetId="8" hidden="1">#REF!</definedName>
    <definedName name="_Fill" localSheetId="6" hidden="1">#REF!</definedName>
    <definedName name="_Fill" hidden="1">#REF!</definedName>
    <definedName name="_xlnm._FilterDatabase" localSheetId="0" hidden="1">'Budget Sheet '!#REF!</definedName>
    <definedName name="_xlnm._FilterDatabase" localSheetId="1" hidden="1">HR!$W$18:$W$21</definedName>
    <definedName name="_Key1" hidden="1">#REF!</definedName>
    <definedName name="_Sort" hidden="1">#REF!</definedName>
    <definedName name="data">#REF!</definedName>
    <definedName name="_xlnm.Database">#REF!</definedName>
    <definedName name="_xlnm.Print_Titles" localSheetId="0">'Budget Sheet '!$1:$1</definedName>
    <definedName name="_xlnm.Print_Titles" localSheetId="1">HR!$1:$1</definedName>
  </definedNames>
  <calcPr calcId="124519"/>
</workbook>
</file>

<file path=xl/calcChain.xml><?xml version="1.0" encoding="utf-8"?>
<calcChain xmlns="http://schemas.openxmlformats.org/spreadsheetml/2006/main">
  <c r="J12" i="20"/>
  <c r="I12"/>
  <c r="H12"/>
  <c r="G12"/>
  <c r="F12"/>
  <c r="E12"/>
  <c r="D12"/>
  <c r="C12"/>
  <c r="K11"/>
  <c r="K8"/>
  <c r="K7"/>
  <c r="K6"/>
  <c r="K12" s="1"/>
  <c r="F8" i="19"/>
  <c r="I9"/>
  <c r="H9"/>
  <c r="G9"/>
  <c r="E2"/>
  <c r="V90" i="17" l="1"/>
  <c r="S90"/>
  <c r="W90" s="1"/>
  <c r="P90"/>
  <c r="V89"/>
  <c r="S89"/>
  <c r="W89" s="1"/>
  <c r="W87" s="1"/>
  <c r="P89"/>
  <c r="O89"/>
  <c r="S88"/>
  <c r="P88"/>
  <c r="O88"/>
  <c r="V86"/>
  <c r="W86" s="1"/>
  <c r="W85" s="1"/>
  <c r="S86"/>
  <c r="P86"/>
  <c r="V84"/>
  <c r="S84"/>
  <c r="O84"/>
  <c r="P84" s="1"/>
  <c r="W84" s="1"/>
  <c r="W83" s="1"/>
  <c r="V82"/>
  <c r="S82"/>
  <c r="W82" s="1"/>
  <c r="P82"/>
  <c r="V81"/>
  <c r="S81"/>
  <c r="W81" s="1"/>
  <c r="P81"/>
  <c r="V80"/>
  <c r="S80"/>
  <c r="W80" s="1"/>
  <c r="P80"/>
  <c r="V79"/>
  <c r="S79"/>
  <c r="W79" s="1"/>
  <c r="W78" s="1"/>
  <c r="P79"/>
  <c r="O79"/>
  <c r="V77"/>
  <c r="S77"/>
  <c r="O77"/>
  <c r="P77" s="1"/>
  <c r="W77" s="1"/>
  <c r="W76" s="1"/>
  <c r="W75"/>
  <c r="W71" s="1"/>
  <c r="O75"/>
  <c r="O74"/>
  <c r="O73"/>
  <c r="O72"/>
  <c r="O71"/>
  <c r="V70"/>
  <c r="S70"/>
  <c r="P70"/>
  <c r="W70" s="1"/>
  <c r="W69" s="1"/>
  <c r="V68"/>
  <c r="S68"/>
  <c r="W68" s="1"/>
  <c r="P68"/>
  <c r="V67"/>
  <c r="S67"/>
  <c r="W67" s="1"/>
  <c r="P67"/>
  <c r="V66"/>
  <c r="S66"/>
  <c r="W66" s="1"/>
  <c r="P66"/>
  <c r="O66"/>
  <c r="V65"/>
  <c r="W65" s="1"/>
  <c r="S65"/>
  <c r="P65"/>
  <c r="O65"/>
  <c r="V63"/>
  <c r="S63"/>
  <c r="P63"/>
  <c r="W63" s="1"/>
  <c r="W62" s="1"/>
  <c r="V61"/>
  <c r="S61"/>
  <c r="W61" s="1"/>
  <c r="W60" s="1"/>
  <c r="P61"/>
  <c r="V59"/>
  <c r="W59" s="1"/>
  <c r="S59"/>
  <c r="P59"/>
  <c r="V58"/>
  <c r="W58" s="1"/>
  <c r="S58"/>
  <c r="P58"/>
  <c r="V57"/>
  <c r="W57" s="1"/>
  <c r="S57"/>
  <c r="P57"/>
  <c r="O57"/>
  <c r="V56"/>
  <c r="S56"/>
  <c r="O56"/>
  <c r="P56" s="1"/>
  <c r="W56" s="1"/>
  <c r="V54"/>
  <c r="S54"/>
  <c r="W54" s="1"/>
  <c r="P54"/>
  <c r="V53"/>
  <c r="S53"/>
  <c r="W53" s="1"/>
  <c r="P53"/>
  <c r="V52"/>
  <c r="S52"/>
  <c r="W52" s="1"/>
  <c r="P52"/>
  <c r="V51"/>
  <c r="S51"/>
  <c r="W51" s="1"/>
  <c r="P51"/>
  <c r="O51"/>
  <c r="V50"/>
  <c r="W50" s="1"/>
  <c r="S50"/>
  <c r="P50"/>
  <c r="O50"/>
  <c r="O49"/>
  <c r="V48"/>
  <c r="S48"/>
  <c r="W48" s="1"/>
  <c r="P48"/>
  <c r="O48"/>
  <c r="V47"/>
  <c r="W47" s="1"/>
  <c r="W46" s="1"/>
  <c r="S47"/>
  <c r="P47"/>
  <c r="O47"/>
  <c r="O46"/>
  <c r="V45"/>
  <c r="S45"/>
  <c r="W45" s="1"/>
  <c r="W44" s="1"/>
  <c r="P45"/>
  <c r="O45"/>
  <c r="W43"/>
  <c r="V43"/>
  <c r="S43"/>
  <c r="P43"/>
  <c r="W42"/>
  <c r="V41"/>
  <c r="S41"/>
  <c r="P41"/>
  <c r="W41" s="1"/>
  <c r="V40"/>
  <c r="S40"/>
  <c r="P40"/>
  <c r="W40" s="1"/>
  <c r="O40"/>
  <c r="V39"/>
  <c r="S39"/>
  <c r="W39" s="1"/>
  <c r="W38" s="1"/>
  <c r="P39"/>
  <c r="O39"/>
  <c r="W37"/>
  <c r="V37"/>
  <c r="S37"/>
  <c r="P37"/>
  <c r="V36"/>
  <c r="S36"/>
  <c r="O36"/>
  <c r="P36" s="1"/>
  <c r="W36" s="1"/>
  <c r="V35"/>
  <c r="S35"/>
  <c r="P35"/>
  <c r="W35" s="1"/>
  <c r="V34"/>
  <c r="S34"/>
  <c r="P34"/>
  <c r="W34" s="1"/>
  <c r="O34"/>
  <c r="S33"/>
  <c r="P33"/>
  <c r="V32"/>
  <c r="S32"/>
  <c r="O32"/>
  <c r="P32" s="1"/>
  <c r="W32" s="1"/>
  <c r="V30"/>
  <c r="S30"/>
  <c r="W30" s="1"/>
  <c r="P30"/>
  <c r="W29"/>
  <c r="V29"/>
  <c r="V28"/>
  <c r="S28"/>
  <c r="O28"/>
  <c r="P28" s="1"/>
  <c r="W28" s="1"/>
  <c r="W27" s="1"/>
  <c r="W24"/>
  <c r="V24"/>
  <c r="S24"/>
  <c r="P24"/>
  <c r="V23"/>
  <c r="S23"/>
  <c r="O23"/>
  <c r="P23" s="1"/>
  <c r="W23" s="1"/>
  <c r="V22"/>
  <c r="S22"/>
  <c r="P22"/>
  <c r="W22" s="1"/>
  <c r="O22"/>
  <c r="O21"/>
  <c r="V20"/>
  <c r="S20"/>
  <c r="O20"/>
  <c r="P20" s="1"/>
  <c r="W20" s="1"/>
  <c r="V19"/>
  <c r="S19"/>
  <c r="P19"/>
  <c r="W19" s="1"/>
  <c r="O19"/>
  <c r="O18"/>
  <c r="W17"/>
  <c r="V17"/>
  <c r="P17"/>
  <c r="O17"/>
  <c r="V16"/>
  <c r="S16"/>
  <c r="O16"/>
  <c r="P16" s="1"/>
  <c r="W16" s="1"/>
  <c r="W15" s="1"/>
  <c r="P15"/>
  <c r="O15"/>
  <c r="V14"/>
  <c r="S14"/>
  <c r="O14"/>
  <c r="P14" s="1"/>
  <c r="W14" s="1"/>
  <c r="V13"/>
  <c r="S13"/>
  <c r="P13"/>
  <c r="W13" s="1"/>
  <c r="O13"/>
  <c r="V12"/>
  <c r="S12"/>
  <c r="W12" s="1"/>
  <c r="P12"/>
  <c r="O12"/>
  <c r="V11"/>
  <c r="W11" s="1"/>
  <c r="S11"/>
  <c r="P11"/>
  <c r="O11"/>
  <c r="O10"/>
  <c r="W9"/>
  <c r="V9"/>
  <c r="O9"/>
  <c r="V8"/>
  <c r="S8"/>
  <c r="P8"/>
  <c r="W8" s="1"/>
  <c r="O8"/>
  <c r="V7"/>
  <c r="S7"/>
  <c r="W7" s="1"/>
  <c r="P7"/>
  <c r="O7"/>
  <c r="V6"/>
  <c r="W6" s="1"/>
  <c r="S6"/>
  <c r="P6"/>
  <c r="O6"/>
  <c r="V5"/>
  <c r="S5"/>
  <c r="O5"/>
  <c r="P5" s="1"/>
  <c r="W5" s="1"/>
  <c r="V4"/>
  <c r="S4"/>
  <c r="P4"/>
  <c r="W4" s="1"/>
  <c r="O4"/>
  <c r="I33" i="6"/>
  <c r="I31"/>
  <c r="W31" i="17" l="1"/>
  <c r="W49"/>
  <c r="W26" s="1"/>
  <c r="W25" s="1"/>
  <c r="W64"/>
  <c r="W3"/>
  <c r="W10"/>
  <c r="W18"/>
  <c r="W21"/>
  <c r="W55"/>
  <c r="G31" i="6"/>
  <c r="G33" s="1"/>
  <c r="F31"/>
  <c r="F33" s="1"/>
  <c r="E31"/>
  <c r="E33" s="1"/>
  <c r="D33"/>
  <c r="D31"/>
  <c r="W2" i="17" l="1"/>
  <c r="C8" i="16"/>
  <c r="P339" i="14"/>
  <c r="N339"/>
  <c r="P337"/>
  <c r="P335"/>
  <c r="P334"/>
  <c r="P333"/>
  <c r="N332"/>
  <c r="P332" s="1"/>
  <c r="P341" s="1"/>
  <c r="P330"/>
  <c r="P329"/>
  <c r="P328"/>
  <c r="P327"/>
  <c r="P326"/>
  <c r="P325"/>
  <c r="P324"/>
  <c r="P323"/>
  <c r="P318"/>
  <c r="N317"/>
  <c r="P317" s="1"/>
  <c r="P315"/>
  <c r="N315"/>
  <c r="P313"/>
  <c r="P305"/>
  <c r="P302"/>
  <c r="N299"/>
  <c r="P299" s="1"/>
  <c r="P298"/>
  <c r="N298"/>
  <c r="N296"/>
  <c r="P296" s="1"/>
  <c r="P295"/>
  <c r="N295"/>
  <c r="N292"/>
  <c r="P292" s="1"/>
  <c r="P290"/>
  <c r="N290"/>
  <c r="P287"/>
  <c r="N287"/>
  <c r="N286"/>
  <c r="P286" s="1"/>
  <c r="P285"/>
  <c r="N285"/>
  <c r="N284"/>
  <c r="P284" s="1"/>
  <c r="P283"/>
  <c r="N283"/>
  <c r="N282"/>
  <c r="P282" s="1"/>
  <c r="P277"/>
  <c r="N277"/>
  <c r="P276"/>
  <c r="P274"/>
  <c r="N274"/>
  <c r="N273"/>
  <c r="P273" s="1"/>
  <c r="P280" s="1"/>
  <c r="P268"/>
  <c r="N268"/>
  <c r="N265"/>
  <c r="P265" s="1"/>
  <c r="P264"/>
  <c r="N264"/>
  <c r="P258"/>
  <c r="N258"/>
  <c r="P256"/>
  <c r="P255"/>
  <c r="P254"/>
  <c r="P253" s="1"/>
  <c r="P252" s="1"/>
  <c r="P251" s="1"/>
  <c r="C15" i="16" s="1"/>
  <c r="P246" i="14"/>
  <c r="P243"/>
  <c r="P242"/>
  <c r="P241"/>
  <c r="P240" s="1"/>
  <c r="P239"/>
  <c r="P238"/>
  <c r="P237"/>
  <c r="P236" s="1"/>
  <c r="P234" s="1"/>
  <c r="P233" s="1"/>
  <c r="C14" i="16" s="1"/>
  <c r="P231" i="14"/>
  <c r="C13" i="16" s="1"/>
  <c r="N229" i="14"/>
  <c r="P228"/>
  <c r="N226"/>
  <c r="P225"/>
  <c r="P224" s="1"/>
  <c r="C12" i="16" s="1"/>
  <c r="P222" i="14"/>
  <c r="P221"/>
  <c r="P219"/>
  <c r="N218"/>
  <c r="N217"/>
  <c r="P216"/>
  <c r="P215"/>
  <c r="C11" i="16" s="1"/>
  <c r="P212" i="14"/>
  <c r="P209"/>
  <c r="P204"/>
  <c r="P203"/>
  <c r="C10" i="16" s="1"/>
  <c r="P201" i="14"/>
  <c r="N195"/>
  <c r="P195" s="1"/>
  <c r="P194"/>
  <c r="N194"/>
  <c r="P190"/>
  <c r="P186"/>
  <c r="P185"/>
  <c r="P184"/>
  <c r="P183"/>
  <c r="P182"/>
  <c r="N180"/>
  <c r="P180" s="1"/>
  <c r="P179" s="1"/>
  <c r="P178" s="1"/>
  <c r="C7" i="16" s="1"/>
  <c r="P176" i="14"/>
  <c r="P175"/>
  <c r="N175"/>
  <c r="N174"/>
  <c r="P174" s="1"/>
  <c r="P173"/>
  <c r="P172" s="1"/>
  <c r="N173"/>
  <c r="P171"/>
  <c r="P163"/>
  <c r="P159" s="1"/>
  <c r="P156"/>
  <c r="N154"/>
  <c r="P154" s="1"/>
  <c r="P152"/>
  <c r="P150" s="1"/>
  <c r="N152"/>
  <c r="P148"/>
  <c r="N148"/>
  <c r="N147"/>
  <c r="P147" s="1"/>
  <c r="P146"/>
  <c r="N146"/>
  <c r="N145"/>
  <c r="P145" s="1"/>
  <c r="P144"/>
  <c r="N144"/>
  <c r="P141"/>
  <c r="P140"/>
  <c r="P139"/>
  <c r="P138"/>
  <c r="P137"/>
  <c r="P136"/>
  <c r="P133"/>
  <c r="P132"/>
  <c r="P129"/>
  <c r="P111" s="1"/>
  <c r="P125"/>
  <c r="P123"/>
  <c r="P120"/>
  <c r="N109"/>
  <c r="P109" s="1"/>
  <c r="P108"/>
  <c r="N108"/>
  <c r="N107"/>
  <c r="P107" s="1"/>
  <c r="P106"/>
  <c r="N106"/>
  <c r="N105"/>
  <c r="P105" s="1"/>
  <c r="P104"/>
  <c r="N104"/>
  <c r="N103"/>
  <c r="P103" s="1"/>
  <c r="P102"/>
  <c r="N102"/>
  <c r="N101"/>
  <c r="P101" s="1"/>
  <c r="P100"/>
  <c r="N100"/>
  <c r="N99"/>
  <c r="P99" s="1"/>
  <c r="P98"/>
  <c r="N98"/>
  <c r="N97"/>
  <c r="P97" s="1"/>
  <c r="P96"/>
  <c r="N96"/>
  <c r="N95"/>
  <c r="P95" s="1"/>
  <c r="P93"/>
  <c r="P85"/>
  <c r="P76"/>
  <c r="N75"/>
  <c r="P75" s="1"/>
  <c r="P74"/>
  <c r="P73"/>
  <c r="P72"/>
  <c r="P71"/>
  <c r="P70"/>
  <c r="P69"/>
  <c r="N69"/>
  <c r="N68"/>
  <c r="P68" s="1"/>
  <c r="P78" s="1"/>
  <c r="P66"/>
  <c r="N61"/>
  <c r="P61" s="1"/>
  <c r="P59"/>
  <c r="N59"/>
  <c r="N58"/>
  <c r="P58" s="1"/>
  <c r="P57"/>
  <c r="N57"/>
  <c r="P51"/>
  <c r="N51"/>
  <c r="N45"/>
  <c r="P45" s="1"/>
  <c r="P54" s="1"/>
  <c r="P44"/>
  <c r="N44"/>
  <c r="P37"/>
  <c r="N37"/>
  <c r="N35"/>
  <c r="P35" s="1"/>
  <c r="P34"/>
  <c r="N34"/>
  <c r="N33"/>
  <c r="P33" s="1"/>
  <c r="N26"/>
  <c r="P26" s="1"/>
  <c r="P25"/>
  <c r="N22"/>
  <c r="P22" s="1"/>
  <c r="P21"/>
  <c r="N21"/>
  <c r="N20"/>
  <c r="P20" s="1"/>
  <c r="N18"/>
  <c r="P18" s="1"/>
  <c r="P17"/>
  <c r="N17"/>
  <c r="N16"/>
  <c r="P16" s="1"/>
  <c r="P13"/>
  <c r="P12"/>
  <c r="P11"/>
  <c r="P10" s="1"/>
  <c r="C3" i="16" s="1"/>
  <c r="N9" i="14"/>
  <c r="P9" s="1"/>
  <c r="P8"/>
  <c r="P7"/>
  <c r="N5"/>
  <c r="P5" s="1"/>
  <c r="P4"/>
  <c r="N4"/>
  <c r="P6" l="1"/>
  <c r="P41"/>
  <c r="P31" s="1"/>
  <c r="P30" s="1"/>
  <c r="P29" s="1"/>
  <c r="C5" i="16" s="1"/>
  <c r="P65" i="14"/>
  <c r="P55" s="1"/>
  <c r="P193"/>
  <c r="P263"/>
  <c r="P271"/>
  <c r="P289"/>
  <c r="P310"/>
  <c r="P3"/>
  <c r="P2" s="1"/>
  <c r="C2" i="16" s="1"/>
  <c r="P19" i="14"/>
  <c r="P24"/>
  <c r="P15" s="1"/>
  <c r="P14" s="1"/>
  <c r="C4" i="16" s="1"/>
  <c r="P110" i="14"/>
  <c r="P80" s="1"/>
  <c r="P79" s="1"/>
  <c r="C6" i="16" s="1"/>
  <c r="P149" i="14"/>
  <c r="P143" s="1"/>
  <c r="P288"/>
  <c r="P321"/>
  <c r="P189" l="1"/>
  <c r="P188"/>
  <c r="C9" i="16" s="1"/>
  <c r="C17"/>
  <c r="P260" i="14"/>
  <c r="C16" i="16" s="1"/>
  <c r="AA7" i="7" l="1"/>
  <c r="AA8"/>
  <c r="AA9"/>
  <c r="AA10"/>
  <c r="AA11"/>
  <c r="AA12"/>
  <c r="AA13"/>
  <c r="AA6"/>
  <c r="Y7"/>
  <c r="Y8"/>
  <c r="Y9"/>
  <c r="Y10"/>
  <c r="Y11"/>
  <c r="Y12"/>
  <c r="Y13"/>
  <c r="Y6"/>
  <c r="W7"/>
  <c r="W8"/>
  <c r="W9"/>
  <c r="W10"/>
  <c r="W11"/>
  <c r="W12"/>
  <c r="W13"/>
  <c r="W6"/>
  <c r="U7"/>
  <c r="U8"/>
  <c r="U9"/>
  <c r="U10"/>
  <c r="U11"/>
  <c r="U12"/>
  <c r="U13"/>
  <c r="U6"/>
  <c r="X7"/>
  <c r="X8"/>
  <c r="X9"/>
  <c r="X10"/>
  <c r="X11"/>
  <c r="X12"/>
  <c r="X13"/>
  <c r="X6"/>
  <c r="I42" i="3" l="1"/>
  <c r="G42" l="1"/>
  <c r="F42"/>
  <c r="E42"/>
  <c r="D42"/>
</calcChain>
</file>

<file path=xl/sharedStrings.xml><?xml version="1.0" encoding="utf-8"?>
<sst xmlns="http://schemas.openxmlformats.org/spreadsheetml/2006/main" count="1224" uniqueCount="783">
  <si>
    <t>S.no</t>
  </si>
  <si>
    <t>New FMR</t>
  </si>
  <si>
    <t>Old FMR</t>
  </si>
  <si>
    <t>Particulars</t>
  </si>
  <si>
    <t>Pool</t>
  </si>
  <si>
    <t>Programme Division</t>
  </si>
  <si>
    <t>Remarks</t>
  </si>
  <si>
    <t>Unit of Measure</t>
  </si>
  <si>
    <t xml:space="preserve">Unit Cost 
(Rs)  </t>
  </si>
  <si>
    <t xml:space="preserve">Unit Cost
(Rs. Lakhs) </t>
  </si>
  <si>
    <t>Quantity/ Target</t>
  </si>
  <si>
    <t>Budget 
(Rs. Lakhs)</t>
  </si>
  <si>
    <t>Justification</t>
  </si>
  <si>
    <t xml:space="preserve">Service Delivery - Facility Based
</t>
  </si>
  <si>
    <t>H.5</t>
  </si>
  <si>
    <t>DCP</t>
  </si>
  <si>
    <t>Service Delivery - Community Based</t>
  </si>
  <si>
    <t>Community Interventions</t>
  </si>
  <si>
    <t>H.3</t>
  </si>
  <si>
    <t>Honorarium/Counselling Charges</t>
  </si>
  <si>
    <t>Total</t>
  </si>
  <si>
    <t>Infrastructure</t>
  </si>
  <si>
    <t>5.3.14</t>
  </si>
  <si>
    <t>H.1</t>
  </si>
  <si>
    <t>Civil Works</t>
  </si>
  <si>
    <t>Activity</t>
  </si>
  <si>
    <t>State TB Office</t>
  </si>
  <si>
    <t>State TB Training and Demonstration Centre (STDC)</t>
  </si>
  <si>
    <t>SDS</t>
  </si>
  <si>
    <t>IRL</t>
  </si>
  <si>
    <t>District TB Centre</t>
  </si>
  <si>
    <t>Nodal DR TB Centre</t>
  </si>
  <si>
    <t>C&amp;DST Lab (District Level)</t>
  </si>
  <si>
    <t>DDS ( for both 1st and 2nd Line drugs)</t>
  </si>
  <si>
    <t>TB Units</t>
  </si>
  <si>
    <t>DMCs with Smear Microscopy (ZN Staining)</t>
  </si>
  <si>
    <t>Procurement</t>
  </si>
  <si>
    <t>H.17</t>
  </si>
  <si>
    <t>Procurement of Equipment</t>
  </si>
  <si>
    <t>State Level</t>
  </si>
  <si>
    <t>Lab Equipment</t>
  </si>
  <si>
    <t>Computer, modem, scanner, printer, UPS etc</t>
  </si>
  <si>
    <t>Fax machine</t>
  </si>
  <si>
    <t>Photo-copier</t>
  </si>
  <si>
    <t>LCD system with laptop</t>
  </si>
  <si>
    <t>Refrigerator</t>
  </si>
  <si>
    <t>Barcode reading Equipment and software</t>
  </si>
  <si>
    <t>ECG Machine</t>
  </si>
  <si>
    <t>Other (specify)</t>
  </si>
  <si>
    <t>State Total</t>
  </si>
  <si>
    <t>District Level</t>
  </si>
  <si>
    <t>Video Conferencing Unit and arrangements</t>
  </si>
  <si>
    <t>Any Other</t>
  </si>
  <si>
    <t>Equipment Maintenance</t>
  </si>
  <si>
    <t>Binocular Microscopes</t>
  </si>
  <si>
    <t>LED Microscopes</t>
  </si>
  <si>
    <t>IRL Equipments</t>
  </si>
  <si>
    <t>C&amp;DST lab Equipment</t>
  </si>
  <si>
    <t>Laptop &amp; LCD Projector</t>
  </si>
  <si>
    <t>Bar Code Printer</t>
  </si>
  <si>
    <t>Video Conferencing unit</t>
  </si>
  <si>
    <t>Any Other (Please specify)</t>
  </si>
  <si>
    <t>LED Fluorescent Microscope</t>
  </si>
  <si>
    <t>District Total</t>
  </si>
  <si>
    <t>6.2.14.1</t>
  </si>
  <si>
    <t>H.2</t>
  </si>
  <si>
    <t>Laboratory Materials</t>
  </si>
  <si>
    <t>6.2.14.2</t>
  </si>
  <si>
    <t>H.15</t>
  </si>
  <si>
    <t>Procurement of Drugs</t>
  </si>
  <si>
    <t>Others</t>
  </si>
  <si>
    <t>6.2.14.3</t>
  </si>
  <si>
    <t>Any other drugs &amp; supplies (please specify)</t>
  </si>
  <si>
    <t>H.16</t>
  </si>
  <si>
    <t>Procurement of Vehicles</t>
  </si>
  <si>
    <t>New 4 wheeler</t>
  </si>
  <si>
    <t>Replacement  4 wheeler</t>
  </si>
  <si>
    <t>New</t>
  </si>
  <si>
    <t>4 wheeler</t>
  </si>
  <si>
    <t>2 wheeler</t>
  </si>
  <si>
    <t>Replacement</t>
  </si>
  <si>
    <t>H.11</t>
  </si>
  <si>
    <t>Any other (please specify)</t>
  </si>
  <si>
    <t>H.18</t>
  </si>
  <si>
    <t>Patient Support &amp; Transportation Charges</t>
  </si>
  <si>
    <t>CD</t>
  </si>
  <si>
    <t>Service Delivery - Human Resource</t>
  </si>
  <si>
    <t>B.30.1.4</t>
  </si>
  <si>
    <t>Laboratory Technicians</t>
  </si>
  <si>
    <t>8.1.5</t>
  </si>
  <si>
    <t>B.30.5</t>
  </si>
  <si>
    <t xml:space="preserve">Medical Officers </t>
  </si>
  <si>
    <t>B.30.11.1</t>
  </si>
  <si>
    <t xml:space="preserve">Counsellor </t>
  </si>
  <si>
    <t>B.30.11.7</t>
  </si>
  <si>
    <t>Lab Attendant/ Assistant</t>
  </si>
  <si>
    <t>H.12</t>
  </si>
  <si>
    <t>TBHV</t>
  </si>
  <si>
    <t>B.30.3.7</t>
  </si>
  <si>
    <t>Microbiologists</t>
  </si>
  <si>
    <t>Training &amp; Capacity Building</t>
  </si>
  <si>
    <t>H.6</t>
  </si>
  <si>
    <t>State level</t>
  </si>
  <si>
    <t>H.10</t>
  </si>
  <si>
    <t>CME (Medical Colleges)</t>
  </si>
  <si>
    <t>Faculty Members</t>
  </si>
  <si>
    <t xml:space="preserve">Residents &amp; interns, </t>
  </si>
  <si>
    <t>Nursing Staff</t>
  </si>
  <si>
    <t>Para-medical staff</t>
  </si>
  <si>
    <t>Support to Conferences, symposiums, panel discussions and workshops organized at National and state levels and at level of Medical college</t>
  </si>
  <si>
    <t>Review, Research, Surveillance &amp; Surveys</t>
  </si>
  <si>
    <t>10.2.8</t>
  </si>
  <si>
    <t>H.14</t>
  </si>
  <si>
    <t>Research &amp; Studies &amp; Consultancy</t>
  </si>
  <si>
    <t xml:space="preserve">Number of Operational Research projects planned </t>
  </si>
  <si>
    <t>Number of Operational Research projects planned by the State</t>
  </si>
  <si>
    <t>10.2.9</t>
  </si>
  <si>
    <t>Research for medical colleges</t>
  </si>
  <si>
    <t>Thesis of PG Students</t>
  </si>
  <si>
    <t>Operational Research</t>
  </si>
  <si>
    <t>IEC/ BCC</t>
  </si>
  <si>
    <t>H.4</t>
  </si>
  <si>
    <t>ACSM (State &amp; district)</t>
  </si>
  <si>
    <t>Printing</t>
  </si>
  <si>
    <t>12.13.1</t>
  </si>
  <si>
    <t>Printing (ACSM)</t>
  </si>
  <si>
    <t>State</t>
  </si>
  <si>
    <t>District</t>
  </si>
  <si>
    <t>12.13.2</t>
  </si>
  <si>
    <t>H.13</t>
  </si>
  <si>
    <t>Quality Assurance</t>
  </si>
  <si>
    <t>Drug Warehousing &amp; Logistics</t>
  </si>
  <si>
    <t>B.30.1.7/H.12</t>
  </si>
  <si>
    <t>Store Assistant</t>
  </si>
  <si>
    <t>Any other (Please Specify)</t>
  </si>
  <si>
    <t>H.7</t>
  </si>
  <si>
    <t>H.8</t>
  </si>
  <si>
    <t>Vehicle hiring</t>
  </si>
  <si>
    <t>Drug transportation charges</t>
  </si>
  <si>
    <t>First Line Drugs</t>
  </si>
  <si>
    <t>Second Line Drugs</t>
  </si>
  <si>
    <t>CBNAAT Catridges</t>
  </si>
  <si>
    <t xml:space="preserve">Any other </t>
  </si>
  <si>
    <t>PPP</t>
  </si>
  <si>
    <t>15.5.1</t>
  </si>
  <si>
    <t>H.9</t>
  </si>
  <si>
    <t xml:space="preserve">Public Private Mix (PP/NGO Support) </t>
  </si>
  <si>
    <t>PP/NGO Support - District level</t>
  </si>
  <si>
    <t>15.5.2</t>
  </si>
  <si>
    <t>Public Private Support Agency (PPSA)</t>
  </si>
  <si>
    <t>Programme Management</t>
  </si>
  <si>
    <t>Medical Colleges (Any meetings)</t>
  </si>
  <si>
    <t>Organizational cost for STF Meeting</t>
  </si>
  <si>
    <t>Core Committee meeting cost</t>
  </si>
  <si>
    <t>OR Committee meeting Cost</t>
  </si>
  <si>
    <t>Organization of State OR Workshop</t>
  </si>
  <si>
    <t>Organization of Zonal  OR Workshop</t>
  </si>
  <si>
    <t>Others (specify)</t>
  </si>
  <si>
    <t>H.19</t>
  </si>
  <si>
    <t>Supervision and Monitoring</t>
  </si>
  <si>
    <t>TA of Contractual Staff</t>
  </si>
  <si>
    <t>DA of Contractual Staff</t>
  </si>
  <si>
    <t>TA &amp; DA of STO and other regular staff at State TB Cell for attending the meetings, workshops etc</t>
  </si>
  <si>
    <t>Review meeting expenditure</t>
  </si>
  <si>
    <t>TA &amp; DA of DTO/MODTC for attending the meetings, workshops etc</t>
  </si>
  <si>
    <t>Four wheeler STC</t>
  </si>
  <si>
    <t>Four wheeler STDC</t>
  </si>
  <si>
    <t>Four wheelers DTO</t>
  </si>
  <si>
    <t>Two-wheelers STS</t>
  </si>
  <si>
    <t>Tribal</t>
  </si>
  <si>
    <t>Non Tribal</t>
  </si>
  <si>
    <t>STLS</t>
  </si>
  <si>
    <t>Distict PPM Coordinator</t>
  </si>
  <si>
    <t>District Senior DOTS plus TB HIV Supervisor</t>
  </si>
  <si>
    <t>For DTO</t>
  </si>
  <si>
    <t>For MOTC</t>
  </si>
  <si>
    <t>Medical Colleges (All service delivery to be budgeted under B.30)</t>
  </si>
  <si>
    <t>Postage, communication, fax, etc</t>
  </si>
  <si>
    <t>Any other (Specify)</t>
  </si>
  <si>
    <t>Office Operation (Miscellaneous)</t>
  </si>
  <si>
    <t>STC level</t>
  </si>
  <si>
    <t>STDC level</t>
  </si>
  <si>
    <t>C&amp;DST lab</t>
  </si>
  <si>
    <t>Stationary</t>
  </si>
  <si>
    <t>Electricity</t>
  </si>
  <si>
    <t>Review Meeting expenses</t>
  </si>
  <si>
    <t>DRTB Centre</t>
  </si>
  <si>
    <t>Any other</t>
  </si>
  <si>
    <t>Number already present</t>
  </si>
  <si>
    <t>Number planned  for FY 2018-19</t>
  </si>
  <si>
    <t>Unit salary for the Existing staff (average)</t>
  </si>
  <si>
    <t xml:space="preserve">Proposed Unit salary for exsting </t>
  </si>
  <si>
    <t>Proposed Unit salary for new positions</t>
  </si>
  <si>
    <t xml:space="preserve">Total  Salary proposed </t>
  </si>
  <si>
    <t>Any other Equipment (Please specify)</t>
  </si>
  <si>
    <t>Office Equipment</t>
  </si>
  <si>
    <t xml:space="preserve">STDC </t>
  </si>
  <si>
    <t>CBNAAT</t>
  </si>
  <si>
    <t xml:space="preserve">Incentive for community volunteers undertaking ACF </t>
  </si>
  <si>
    <t>Procurement of 99 DOTS Sleeves</t>
  </si>
  <si>
    <t>Referral Transport (Previosly known as Patient Support)</t>
  </si>
  <si>
    <t>CME of Private Practitioners may be added under CME</t>
  </si>
  <si>
    <t>Expenditure for State internal evaluation, State Supervisory visit, Joint supervisory visit, OSE visit etc.</t>
  </si>
  <si>
    <t>District levelSupervision and Monitoring activities</t>
  </si>
  <si>
    <t>Vehicle Operation (POL &amp; Maintainance)</t>
  </si>
  <si>
    <t>Sl.No.</t>
  </si>
  <si>
    <t>Name of Partnership Option</t>
  </si>
  <si>
    <t>Number of existing partnership options</t>
  </si>
  <si>
    <t>Number of New partnership options</t>
  </si>
  <si>
    <t>Amount Proposed</t>
  </si>
  <si>
    <t>TOTAL(a)</t>
  </si>
  <si>
    <t>Name of District / State</t>
  </si>
  <si>
    <t>No. in the District</t>
  </si>
  <si>
    <t xml:space="preserve">Expenditure (in Rs) planned for current financial year </t>
  </si>
  <si>
    <t>Estimated Expenditure for the next financial year for which plan is being submitted</t>
  </si>
  <si>
    <t>Justification/ remarks</t>
  </si>
  <si>
    <t>Q1</t>
  </si>
  <si>
    <t>Q2</t>
  </si>
  <si>
    <t>Q3</t>
  </si>
  <si>
    <t>Q4</t>
  </si>
  <si>
    <t>(a)</t>
  </si>
  <si>
    <t>(b)</t>
  </si>
  <si>
    <t>( c)</t>
  </si>
  <si>
    <t>(d)</t>
  </si>
  <si>
    <t>(e)</t>
  </si>
  <si>
    <t>(f)</t>
  </si>
  <si>
    <t>Review meetings</t>
  </si>
  <si>
    <t>TOTAL</t>
  </si>
  <si>
    <t>Sl. No.</t>
  </si>
  <si>
    <t>Budget Heads</t>
  </si>
  <si>
    <t>Name of the District</t>
  </si>
  <si>
    <t>Trainings</t>
  </si>
  <si>
    <t>Laboratory materials</t>
  </si>
  <si>
    <t>IEC activities (ACSM)</t>
  </si>
  <si>
    <t>Printing materials for ACF</t>
  </si>
  <si>
    <t>Incentives (Honorarium)</t>
  </si>
  <si>
    <t xml:space="preserve">Section B – List Priority areas at the State level for achieving the objectives planned: </t>
  </si>
  <si>
    <t>S.No.</t>
  </si>
  <si>
    <t>Activity planned under each priority area</t>
  </si>
  <si>
    <t>Priority Districts for Supervision and Monitoring by State  during the next year</t>
  </si>
  <si>
    <t>S No</t>
  </si>
  <si>
    <t>Name of District</t>
  </si>
  <si>
    <t>Reason for inclusion in priority list</t>
  </si>
  <si>
    <t>Priority Areas/Challenges</t>
  </si>
  <si>
    <t>Expected Outcome (measurable) with Timelines for achieving Targets</t>
  </si>
  <si>
    <t>Organization of Services:</t>
  </si>
  <si>
    <t>Organization of TB-HIV &amp; PMDT services:</t>
  </si>
  <si>
    <t xml:space="preserve">RNTCP performance indicators: </t>
  </si>
  <si>
    <t>S. No.</t>
  </si>
  <si>
    <t>Population (in Lakhs)</t>
  </si>
  <si>
    <t>No. of TUs</t>
  </si>
  <si>
    <t>No. of DMCs</t>
  </si>
  <si>
    <t xml:space="preserve">Number of ART Centres </t>
  </si>
  <si>
    <t>Number of Link ART Centres</t>
  </si>
  <si>
    <t>Number of ICTCs</t>
  </si>
  <si>
    <t>Number of Facility Integrated ICTCs</t>
  </si>
  <si>
    <t>Number of the DRTB Centre</t>
  </si>
  <si>
    <t>Number of the Culture &amp; DST Laboratory</t>
  </si>
  <si>
    <t>Whether C-DST Lab is accredited</t>
  </si>
  <si>
    <t>Number of patients notified from private sector</t>
  </si>
  <si>
    <t>Annualized TB notification rate from private sector</t>
  </si>
  <si>
    <t>Plan for the next year</t>
  </si>
  <si>
    <t>Annualized Total TB case notification rate (including private)</t>
  </si>
  <si>
    <t>Success rate (including private)</t>
  </si>
  <si>
    <t>Govt</t>
  </si>
  <si>
    <t>NGO</t>
  </si>
  <si>
    <t>Public Sector*</t>
  </si>
  <si>
    <t>Private Sector^</t>
  </si>
  <si>
    <t>Sr No.</t>
  </si>
  <si>
    <t>Category of Expenditure</t>
  </si>
  <si>
    <t>Civil works</t>
  </si>
  <si>
    <t>ACSM</t>
  </si>
  <si>
    <t>Equipment maintenance</t>
  </si>
  <si>
    <t>Training</t>
  </si>
  <si>
    <t>Vehicle Operation (POL &amp; maintenance)</t>
  </si>
  <si>
    <t>Public-private Mix (PP/NGO support)</t>
  </si>
  <si>
    <t>Medical Colleges</t>
  </si>
  <si>
    <t>Office operations (Miscellaneous)</t>
  </si>
  <si>
    <t>Contractual services</t>
  </si>
  <si>
    <t>Research, studies &amp; Consultancy</t>
  </si>
  <si>
    <t>Procurement –vehicles</t>
  </si>
  <si>
    <t>Procurement – equipment</t>
  </si>
  <si>
    <t>Patient support &amp; transportation charges</t>
  </si>
  <si>
    <t>Supervision &amp; Monitoring</t>
  </si>
  <si>
    <t>Additionalities under Disease pool fund</t>
  </si>
  <si>
    <t>Grand Total</t>
  </si>
  <si>
    <t>Subtotal  (State Level)</t>
  </si>
  <si>
    <t xml:space="preserve">Procurement of Drug Boxes </t>
  </si>
  <si>
    <t>M</t>
  </si>
  <si>
    <t>S</t>
  </si>
  <si>
    <t>S.N</t>
  </si>
  <si>
    <t>Head</t>
  </si>
  <si>
    <t>Amount Proposed (In Lakhs)</t>
  </si>
  <si>
    <t>Nos. Proposed</t>
  </si>
  <si>
    <t>Community meetings</t>
  </si>
  <si>
    <t>Patient provider meetings</t>
  </si>
  <si>
    <t>Sensitisation of PPs, NGOs, PRIs etc.</t>
  </si>
  <si>
    <r>
      <rPr>
        <b/>
        <sz val="10"/>
        <rFont val="Arial"/>
        <family val="2"/>
      </rPr>
      <t xml:space="preserve">Others </t>
    </r>
    <r>
      <rPr>
        <sz val="10"/>
        <rFont val="Arial"/>
        <family val="2"/>
      </rPr>
      <t xml:space="preserve">
(Add lines as per requirement to list activities planned and corresponding budget: e.g. joint activity with NHM, partner organizations, any innovation etc.)</t>
    </r>
  </si>
  <si>
    <t>Hand held device for Staff</t>
  </si>
  <si>
    <t>Procurement of drugs</t>
  </si>
  <si>
    <t>Microbiologist, CDST</t>
  </si>
  <si>
    <t>Microbiologist,IRL</t>
  </si>
  <si>
    <t>Microbiologist, EQA</t>
  </si>
  <si>
    <t>Subtotal (District level)</t>
  </si>
  <si>
    <t>Regular Supervisory visits to districts, EQA visits from STDC</t>
  </si>
  <si>
    <t>Helper for mobile van on hiring basis</t>
  </si>
  <si>
    <t>(Rs. In Lakhs)</t>
  </si>
  <si>
    <t xml:space="preserve">State Level Training </t>
  </si>
  <si>
    <t>DTO  on TOG &amp; RPMDT</t>
  </si>
  <si>
    <t>MO TC on TOG &amp; RPMDT</t>
  </si>
  <si>
    <t>Re Orienation STS &amp; STLS on TOG &amp; RPMDT</t>
  </si>
  <si>
    <t>STS &amp; STLS on TOG &amp; RPMDT</t>
  </si>
  <si>
    <t>District level Coordinator  on TOG &amp; RPMDT</t>
  </si>
  <si>
    <t>District Level Training</t>
  </si>
  <si>
    <t>Medical Officer TOG &amp; RPMDT</t>
  </si>
  <si>
    <t>Laboratory Technicians TOG &amp; RPMDT</t>
  </si>
  <si>
    <t>Re orientation of Laboratory Technicians</t>
  </si>
  <si>
    <t xml:space="preserve">Re- orientation Nikshy Aushadhi </t>
  </si>
  <si>
    <t xml:space="preserve">Pharmasist at District Level </t>
  </si>
  <si>
    <t xml:space="preserve">STS at District Level </t>
  </si>
  <si>
    <t xml:space="preserve">STLS at District Level </t>
  </si>
  <si>
    <t xml:space="preserve">Re-orientation on NIKSHAY </t>
  </si>
  <si>
    <t>-       Sensitization of DMC LTs for sputum collection &amp; transport mechanism for culture &amp; DST</t>
  </si>
  <si>
    <t>-       Orientation / sensitization of nursing staff, cv, pharmacists (school health/ NRHM) etc</t>
  </si>
  <si>
    <t>State Internal Evaluation @ 1.13 Lakhs.</t>
  </si>
  <si>
    <t>2018-19</t>
  </si>
  <si>
    <t xml:space="preserve"> </t>
  </si>
  <si>
    <t>Approved (Rs. In Lakh)</t>
  </si>
  <si>
    <t>Utilised (Rs. In Lakh)</t>
  </si>
  <si>
    <t>Utilised 
(Rs. In Lakh)</t>
  </si>
  <si>
    <t>Approved
(Rs. In Lakh)</t>
  </si>
  <si>
    <t>9.5.14.1</t>
  </si>
  <si>
    <t>9.5.14.2</t>
  </si>
  <si>
    <t>11.17.1</t>
  </si>
  <si>
    <t>14.2.12</t>
  </si>
  <si>
    <t>14.1.1.2</t>
  </si>
  <si>
    <t>16.1.3.1.13</t>
  </si>
  <si>
    <t>16.1.3.1.14</t>
  </si>
  <si>
    <t>16.1.4.1.10</t>
  </si>
  <si>
    <t>X-ray machine</t>
  </si>
  <si>
    <t>6.5.2</t>
  </si>
  <si>
    <t>2019-20</t>
  </si>
  <si>
    <t>Name of the State:</t>
  </si>
  <si>
    <t>1.1.5.7</t>
  </si>
  <si>
    <t>1.2.3.2</t>
  </si>
  <si>
    <t xml:space="preserve">H.3.5 </t>
  </si>
  <si>
    <t>Diagnosis and Management under Latent TB Infection Management</t>
  </si>
  <si>
    <t>TB Patient Nutritional Support under Nikshay Poshan Yojana</t>
  </si>
  <si>
    <t>2.3.2.8</t>
  </si>
  <si>
    <t>Screening, referral linkages and follow-up under Latent TB Infection Management</t>
  </si>
  <si>
    <t>3.2.3.1</t>
  </si>
  <si>
    <t>Treatment Supporter Honorarium (Rs 1000)</t>
  </si>
  <si>
    <t>Treatment Supporter Honorarium (Rs 5000)</t>
  </si>
  <si>
    <t>Incentive for informant (Rs 500)</t>
  </si>
  <si>
    <t>3.2.3.1.1</t>
  </si>
  <si>
    <t>3.2.3.1.2</t>
  </si>
  <si>
    <t>3.2.3.1.3</t>
  </si>
  <si>
    <t>3.2.3.4</t>
  </si>
  <si>
    <t>Any Other specify</t>
  </si>
  <si>
    <t>Any Other (please specify)</t>
  </si>
  <si>
    <t>HSS</t>
  </si>
  <si>
    <t>6.1.1.18.1</t>
  </si>
  <si>
    <t>6.1.3.1.3</t>
  </si>
  <si>
    <t>6.5.1</t>
  </si>
  <si>
    <t>Procurement of sleeves and drug boxes</t>
  </si>
  <si>
    <t>6.5.3</t>
  </si>
  <si>
    <t>7.5.1</t>
  </si>
  <si>
    <t>H.18.1</t>
  </si>
  <si>
    <t>Tribal Patient Support and transportation charges</t>
  </si>
  <si>
    <t>7.5.2</t>
  </si>
  <si>
    <t>8.1.1.5</t>
  </si>
  <si>
    <t>Full time</t>
  </si>
  <si>
    <t>8.1.5.1</t>
  </si>
  <si>
    <t>8.1.13.1</t>
  </si>
  <si>
    <t>8.1.13.11</t>
  </si>
  <si>
    <t>8.1.13.10</t>
  </si>
  <si>
    <t>8.1.3.8</t>
  </si>
  <si>
    <t>9.5.14</t>
  </si>
  <si>
    <t>9.5.14.3</t>
  </si>
  <si>
    <t>Sub-national Disease Free Certification</t>
  </si>
  <si>
    <t>10.5.1</t>
  </si>
  <si>
    <t>Tuberculosis</t>
  </si>
  <si>
    <t>11.17.2</t>
  </si>
  <si>
    <t>TB Harega Desh Jeetega' Campaign</t>
  </si>
  <si>
    <t>11.17.3</t>
  </si>
  <si>
    <t>Any other IEC/BCC activities (please specify)</t>
  </si>
  <si>
    <t>Untied Grants</t>
  </si>
  <si>
    <t>14.2.11</t>
  </si>
  <si>
    <t>15.5.1.1</t>
  </si>
  <si>
    <t xml:space="preserve">Any Public Private Mix (PP/NGO Support) </t>
  </si>
  <si>
    <t>15.5.3</t>
  </si>
  <si>
    <t>H.9.2</t>
  </si>
  <si>
    <t xml:space="preserve">Private Provider Incentive </t>
  </si>
  <si>
    <t>15.5.4</t>
  </si>
  <si>
    <t>Multi-sectoral collaboration activities</t>
  </si>
  <si>
    <t>H.9.1</t>
  </si>
  <si>
    <t>16.1.2.1.21</t>
  </si>
  <si>
    <t>16.1.2.2.13</t>
  </si>
  <si>
    <t>16.1.3.3.12</t>
  </si>
  <si>
    <t>Human Resource</t>
  </si>
  <si>
    <t>State Consultants/ Programme Officers</t>
  </si>
  <si>
    <t xml:space="preserve">
DCP
</t>
  </si>
  <si>
    <t>Medical Officer STC</t>
  </si>
  <si>
    <t>Epidemiologist (APO)</t>
  </si>
  <si>
    <t>TO-Procurement &amp; Logistics</t>
  </si>
  <si>
    <t>ACSM Officer</t>
  </si>
  <si>
    <t>Programme Coordinators</t>
  </si>
  <si>
    <t>TB-HIV Coordinator</t>
  </si>
  <si>
    <t>DR-TB Coordinator</t>
  </si>
  <si>
    <t>PPM Coordinator</t>
  </si>
  <si>
    <t>D.1.b</t>
  </si>
  <si>
    <t>MIS/ IT Staff</t>
  </si>
  <si>
    <t>Data Analyst State</t>
  </si>
  <si>
    <t>Statistical Assistant DR TB centre</t>
  </si>
  <si>
    <t>Supervisors</t>
  </si>
  <si>
    <t>Specify</t>
  </si>
  <si>
    <t>A.10.1.7/ G.3.2.a.ii/ H.12</t>
  </si>
  <si>
    <t>Accounts Staff</t>
  </si>
  <si>
    <t>Accounts Officer/State accountant</t>
  </si>
  <si>
    <t>D.1.c/ G.3.2.a.iii</t>
  </si>
  <si>
    <t>Administrative Staff</t>
  </si>
  <si>
    <t>Secreterial Assistant</t>
  </si>
  <si>
    <t>Data Entry Operation</t>
  </si>
  <si>
    <t>Support Staff (Kindly Specify)</t>
  </si>
  <si>
    <t>Driver</t>
  </si>
  <si>
    <t>Peon</t>
  </si>
  <si>
    <t>Helper</t>
  </si>
  <si>
    <t>Other Staff</t>
  </si>
  <si>
    <t xml:space="preserve">District Consultants/ Programme Officers </t>
  </si>
  <si>
    <t>B1.1.5.2/ O.2.1.2.2</t>
  </si>
  <si>
    <t>District PPM Coordinator</t>
  </si>
  <si>
    <t>District Program Coordinators</t>
  </si>
  <si>
    <t>16.2.2.7</t>
  </si>
  <si>
    <t>G.3.2.b.ii/ H.12</t>
  </si>
  <si>
    <t>STS</t>
  </si>
  <si>
    <t>16.8.2.2.7</t>
  </si>
  <si>
    <t>A.10.2.5/ H.12</t>
  </si>
  <si>
    <t>Accountant</t>
  </si>
  <si>
    <t>A.10.2.7/ H.12</t>
  </si>
  <si>
    <t xml:space="preserve">Support Staff </t>
  </si>
  <si>
    <t xml:space="preserve">Other Staff </t>
  </si>
  <si>
    <t>16.4.1.4.2</t>
  </si>
  <si>
    <t>16.4.1.4.4</t>
  </si>
  <si>
    <t>16.4.1.4.5</t>
  </si>
  <si>
    <t>16.4.1.4.6</t>
  </si>
  <si>
    <t>16.4.1.4.7</t>
  </si>
  <si>
    <t>16.4.1.4.8</t>
  </si>
  <si>
    <t>16.4.1.4.9</t>
  </si>
  <si>
    <t>16.4.1.4.10</t>
  </si>
  <si>
    <t>16.4.1.4.11</t>
  </si>
  <si>
    <t>16.4.2.2.2</t>
  </si>
  <si>
    <t>16.4.2.2.4</t>
  </si>
  <si>
    <t>16.4.2.2.5</t>
  </si>
  <si>
    <t>16.4.2.2.7</t>
  </si>
  <si>
    <t>16.4.2.2.9</t>
  </si>
  <si>
    <t>16.4.2.2.10</t>
  </si>
  <si>
    <t>16.4.2.2.6</t>
  </si>
  <si>
    <t>Injection prick charges to non-salaried person during TB treatment</t>
  </si>
  <si>
    <t>C&amp;DST Lab</t>
  </si>
  <si>
    <t>Lab 1</t>
  </si>
  <si>
    <t>Lab 2</t>
  </si>
  <si>
    <t>Lab 3</t>
  </si>
  <si>
    <t>Intermediate Reference Laboratory</t>
  </si>
  <si>
    <t>DMCs with smear microscopy (Fluorescent microscopy)</t>
  </si>
  <si>
    <t>CBNAAT Laboratory</t>
  </si>
  <si>
    <t>TrueNat Laboratory</t>
  </si>
  <si>
    <t>X-Ray Facility</t>
  </si>
  <si>
    <t>IRL / CDST Lab Equipment</t>
  </si>
  <si>
    <t>Other Lab Equipment (Specify)</t>
  </si>
  <si>
    <t>Office Equipment (Office Equipment at STC,STDC,IRL,SDS, DR TB Centre, C &amp;DST Lab)</t>
  </si>
  <si>
    <t>C &amp; DST Lab Equipment</t>
  </si>
  <si>
    <t>PDA / Computer Tablet</t>
  </si>
  <si>
    <t>C &amp; DST Equipment</t>
  </si>
  <si>
    <t>First Line Drug</t>
  </si>
  <si>
    <t>Second line Drugs</t>
  </si>
  <si>
    <t>Sample transportation (for diagnosis or follow up of drug sensitive or drug resistant TB patients)</t>
  </si>
  <si>
    <t>Travel cost to Presumptive TB or DR TB patients travel to DTC / Collection centre for Culture / DST or molecular test (for diagnosis or for follow up)</t>
  </si>
  <si>
    <t>Travel cost to DR-TB patient to District DR-TB Centre or Nodal DR-TB Centre</t>
  </si>
  <si>
    <t>DMC LT</t>
  </si>
  <si>
    <t>LT Medical College</t>
  </si>
  <si>
    <t>Sr LT C&amp;DST Lab</t>
  </si>
  <si>
    <t>Sr LT IRL</t>
  </si>
  <si>
    <t>Sr LT EQA</t>
  </si>
  <si>
    <t>Sr MO DR TB Centre</t>
  </si>
  <si>
    <t>MO Medical College</t>
  </si>
  <si>
    <t>MO DTC</t>
  </si>
  <si>
    <t>Counsellor for DR-TB Centre</t>
  </si>
  <si>
    <t xml:space="preserve">TB HV </t>
  </si>
  <si>
    <t>TB HV Medical College</t>
  </si>
  <si>
    <t>TrueNat Chips</t>
  </si>
  <si>
    <t>Lab materials for state (STDC/IRL, State C&amp;DST Lab)</t>
  </si>
  <si>
    <t>Lab Materials for Districts (C&amp;DST lab)</t>
  </si>
  <si>
    <t>State Level PP/NGO support</t>
  </si>
  <si>
    <t>NIKSHAY Operator STC</t>
  </si>
  <si>
    <t>NIKSHAY Operator IRL</t>
  </si>
  <si>
    <t>NIKSHAY Operator C &amp;DST Lab</t>
  </si>
  <si>
    <t>NIKSHAY Operator STF</t>
  </si>
  <si>
    <t>NIKSHAY Operator</t>
  </si>
  <si>
    <t>ZTF / STF / MC faculty Travel for meeting or visits</t>
  </si>
  <si>
    <t>Diagnosis of LTBI</t>
  </si>
  <si>
    <t>Treatment of LTBI</t>
  </si>
  <si>
    <t>NPY for TB patients notified from public sector</t>
  </si>
  <si>
    <t>NPY for TB patients notified from private sector</t>
  </si>
  <si>
    <t>NPY for Drug Resistant TB patients</t>
  </si>
  <si>
    <t>No. of persons to be tested</t>
  </si>
  <si>
    <t>No. of persons to be treated</t>
  </si>
  <si>
    <t>No. of TB patients notified</t>
  </si>
  <si>
    <t>No. of DR-TB patients notified</t>
  </si>
  <si>
    <t>Screening and Referral linkages</t>
  </si>
  <si>
    <t>No. of persons to be screened / tested</t>
  </si>
  <si>
    <t>No. of persons on LTBI treatment</t>
  </si>
  <si>
    <t>No. of TB patients (incl. INH res. TB) on treatment</t>
  </si>
  <si>
    <t>No. of MDR/RR-TB patients on treatment</t>
  </si>
  <si>
    <t>No. of TB patients diagnosed from informant referral</t>
  </si>
  <si>
    <t>No. of TB / DR-TB patients</t>
  </si>
  <si>
    <t>No. of TB patients taking medicine from Chemist</t>
  </si>
  <si>
    <t>Incentive for Chemist for free drug dispensation</t>
  </si>
  <si>
    <t>No. of posts sanctioned 2019-20</t>
  </si>
  <si>
    <t>Committed unspent  balance (as on ______)</t>
  </si>
  <si>
    <t>Initial Establishment / Refurbishment / Upgradation</t>
  </si>
  <si>
    <t>Maintenance</t>
  </si>
  <si>
    <t>No. of Centres</t>
  </si>
  <si>
    <t>No. of Stores</t>
  </si>
  <si>
    <t>No. of Laboratories</t>
  </si>
  <si>
    <t>No. of Equipment</t>
  </si>
  <si>
    <t>No. of Kits / Qty of consumables</t>
  </si>
  <si>
    <t>Qty of consumables</t>
  </si>
  <si>
    <t>No. of cartridges</t>
  </si>
  <si>
    <t>No. of chips</t>
  </si>
  <si>
    <t>No. of supplies</t>
  </si>
  <si>
    <t>No. of vehicles</t>
  </si>
  <si>
    <t>No. of boxes</t>
  </si>
  <si>
    <t>No. of sleeves</t>
  </si>
  <si>
    <t>No. of patients</t>
  </si>
  <si>
    <t>No. of presumptive patients</t>
  </si>
  <si>
    <t>No. of samples / patients</t>
  </si>
  <si>
    <t xml:space="preserve">Unit Cost / Avg. Unit Cost / Avg. Salaries 
(Rs)  </t>
  </si>
  <si>
    <t>No. of Units (Quantity/ Target / Staff)</t>
  </si>
  <si>
    <t>No. of batches</t>
  </si>
  <si>
    <t>No. of event</t>
  </si>
  <si>
    <t>No. of CME</t>
  </si>
  <si>
    <t>No. of projects</t>
  </si>
  <si>
    <t>No. of thesis</t>
  </si>
  <si>
    <t>No. of OR</t>
  </si>
  <si>
    <t>No. of districts</t>
  </si>
  <si>
    <t>No. of activity</t>
  </si>
  <si>
    <t>No. of printing materials</t>
  </si>
  <si>
    <t>No. of meetings</t>
  </si>
  <si>
    <t>No. of workshops</t>
  </si>
  <si>
    <t>No. of person visits</t>
  </si>
  <si>
    <t>No. of driver</t>
  </si>
  <si>
    <t>No. of helper</t>
  </si>
  <si>
    <t>No. of materials</t>
  </si>
  <si>
    <t>Monthly charges</t>
  </si>
  <si>
    <t>No. of devices</t>
  </si>
  <si>
    <t>No. of new posts proposed</t>
  </si>
  <si>
    <t>No. of Months for which salary of new staff proposed</t>
  </si>
  <si>
    <t>No. of Months for which salary of  staff to be filled, proposed</t>
  </si>
  <si>
    <t xml:space="preserve">No. of staff to be filled among vacant posts </t>
  </si>
  <si>
    <t>Proposed Unit salary for exsting  staff</t>
  </si>
  <si>
    <t>Total salary of existing staff</t>
  </si>
  <si>
    <t>Total salary of staff to be filled among vacant posts</t>
  </si>
  <si>
    <t xml:space="preserve">Proposed Unit salary for staff to be filled up among vcanat posts </t>
  </si>
  <si>
    <t>Total salary of new staff</t>
  </si>
  <si>
    <t>No. of new positions proposed in 2020-21</t>
  </si>
  <si>
    <t>No. filled (as on Dec'19)</t>
  </si>
  <si>
    <t>No. of months for proposed staff</t>
  </si>
  <si>
    <t>No. of months for staff to be filled up out of vaccant</t>
  </si>
  <si>
    <t>Proposed unit salary of staff to be filled up</t>
  </si>
  <si>
    <t>Service Delivery - Human Resource - Given Seperately</t>
  </si>
  <si>
    <t>Human Resource - Given seperately</t>
  </si>
  <si>
    <t>3.2.6</t>
  </si>
  <si>
    <t>3.2.6.1</t>
  </si>
  <si>
    <t>State/District TB Forums</t>
  </si>
  <si>
    <t>3.2.6.2</t>
  </si>
  <si>
    <t>Community engagement activities</t>
  </si>
  <si>
    <t>No. of activities</t>
  </si>
  <si>
    <t>PMDT, TB-comorbidty committee meeting expenditure</t>
  </si>
  <si>
    <t>lumpsum</t>
  </si>
  <si>
    <t>Follow up of persons under LTBI management</t>
  </si>
  <si>
    <t>No. of Household / persons to be screened</t>
  </si>
  <si>
    <t>Sr DR-TB/TB HIV Coordinator</t>
  </si>
  <si>
    <t>State Pharmacists cum stroe keeper</t>
  </si>
  <si>
    <t>District Pharmacists</t>
  </si>
  <si>
    <t>Number and % of pediatric TB patients notified (among total)</t>
  </si>
  <si>
    <t>No. of MDR/RR-TB patients intiated on treatment during the period*</t>
  </si>
  <si>
    <t>Total number of TB patients notified</t>
  </si>
  <si>
    <t>Total number of patients notified in public sector</t>
  </si>
  <si>
    <t>Annualized total TB notification rate</t>
  </si>
  <si>
    <t>Annualized  TB case notification  rate (per lakh pop - public sector)</t>
  </si>
  <si>
    <t>Number of TB patients as per current PHI</t>
  </si>
  <si>
    <t>Number and % of TB patients put on treatment</t>
  </si>
  <si>
    <t>Number and % of TB patients with known HIV status during previous 4 quarters</t>
  </si>
  <si>
    <t>Number and % of TB patients with known DST result</t>
  </si>
  <si>
    <t>Treatment Success Rate in DS-TB (public sector)</t>
  </si>
  <si>
    <t>Treatment Success Rate in DS-TB (private sector)</t>
  </si>
  <si>
    <t>Public Sector</t>
  </si>
  <si>
    <t>Private / NGO</t>
  </si>
  <si>
    <t>No. of TrueNat lab</t>
  </si>
  <si>
    <t>No. of CBNAAT Lab</t>
  </si>
  <si>
    <t>Training on pediatric TB</t>
  </si>
  <si>
    <t>Training on TB comorbidity</t>
  </si>
  <si>
    <t>Training of TB Champions</t>
  </si>
  <si>
    <t>Training of Community Health Officers</t>
  </si>
  <si>
    <t>Training on LTBI management</t>
  </si>
  <si>
    <t>Training on sample collection for non-sputum samples</t>
  </si>
  <si>
    <t>Any other (specify)</t>
  </si>
  <si>
    <t>Training on partnership guidelines / PPM</t>
  </si>
  <si>
    <t>NTEP</t>
  </si>
  <si>
    <t>2020-21</t>
  </si>
  <si>
    <t>Utilised (till  Nov 2020) 
(Rs. In Lakh)</t>
  </si>
  <si>
    <t>National TB Elimination Programme</t>
  </si>
  <si>
    <t>Amount to be paid for 2020-21</t>
  </si>
  <si>
    <t>NTEP Training Plan</t>
  </si>
  <si>
    <t xml:space="preserve">No. already trained in NTEP </t>
  </si>
  <si>
    <t>No.  planned to be trained in NTEP during each quarter of next FY</t>
  </si>
  <si>
    <t>Aizawl</t>
  </si>
  <si>
    <t>Champhai</t>
  </si>
  <si>
    <t>Kolasib</t>
  </si>
  <si>
    <t>Lawngtlai</t>
  </si>
  <si>
    <t>Lunglei</t>
  </si>
  <si>
    <t>Mamit</t>
  </si>
  <si>
    <t>Siaha</t>
  </si>
  <si>
    <t>Serchhip</t>
  </si>
  <si>
    <t>NO</t>
  </si>
  <si>
    <t>MIZORAM</t>
  </si>
  <si>
    <t>71 (5%)</t>
  </si>
  <si>
    <t>1 (1%)</t>
  </si>
  <si>
    <t>23 (15%)</t>
  </si>
  <si>
    <t>8 (12%)</t>
  </si>
  <si>
    <t>6 (4%)</t>
  </si>
  <si>
    <t>1 (3%)</t>
  </si>
  <si>
    <t>14 (10%)</t>
  </si>
  <si>
    <t>8 (13%)</t>
  </si>
  <si>
    <t>1506 (100%)</t>
  </si>
  <si>
    <t>96 (100%)</t>
  </si>
  <si>
    <t>151 (100%)</t>
  </si>
  <si>
    <t>68 (100%)</t>
  </si>
  <si>
    <t>146 (100%)</t>
  </si>
  <si>
    <t>32 (100%)</t>
  </si>
  <si>
    <t>133 (100%)</t>
  </si>
  <si>
    <t>62 (100%)</t>
  </si>
  <si>
    <t>NA</t>
  </si>
  <si>
    <t>STATE</t>
  </si>
  <si>
    <t>Nos Proposed for FY (21-22)</t>
  </si>
  <si>
    <t>Budget proposed for next FY 2021-22</t>
  </si>
  <si>
    <t>School/College awareness activity</t>
  </si>
  <si>
    <t>Awareness campaign</t>
  </si>
  <si>
    <t>Signboards</t>
  </si>
  <si>
    <t>Wall paintings and Hoardings</t>
  </si>
  <si>
    <t>Outreach activities</t>
  </si>
  <si>
    <t>Cable Publicity</t>
  </si>
  <si>
    <t>AIR advertisement</t>
  </si>
  <si>
    <r>
      <rPr>
        <b/>
        <sz val="10"/>
        <color theme="1"/>
        <rFont val="Arial"/>
        <family val="2"/>
      </rPr>
      <t xml:space="preserve">World TB Day 
</t>
    </r>
    <r>
      <rPr>
        <sz val="10"/>
        <color theme="1"/>
        <rFont val="Arial"/>
        <family val="2"/>
      </rPr>
      <t>(Add lines as per requirement to list activities and corresponding budget)</t>
    </r>
  </si>
  <si>
    <t>Banner</t>
  </si>
  <si>
    <t>Free clinic</t>
  </si>
  <si>
    <t>Quiz competition</t>
  </si>
  <si>
    <t>Rally</t>
  </si>
  <si>
    <t>Workshop with Journalist</t>
  </si>
  <si>
    <t>Workshop for Jail inmates</t>
  </si>
  <si>
    <t>Tie up with other departmennt</t>
  </si>
  <si>
    <t>Continous Medical Education</t>
  </si>
  <si>
    <t>Active Case Finding Campaign</t>
  </si>
  <si>
    <t>Sensitization meeting with MLAs</t>
  </si>
  <si>
    <t>School Quiz Competition</t>
  </si>
  <si>
    <t>Red Ribbon activities</t>
  </si>
  <si>
    <t>Physical Targets (Quantity planned / Posts Sanctioned) for 2019-20</t>
  </si>
  <si>
    <t xml:space="preserve">Physical Achievement (or Numbers present / No. of posts in place) as on Dec'19 </t>
  </si>
  <si>
    <t>Budget 2019-20</t>
  </si>
  <si>
    <t>Expenditure (as on Dec'19)</t>
  </si>
  <si>
    <t xml:space="preserve">Nutritional support to all TB patients including MDR/XDR TB patients as well as Private notified TB patients @ Rs 500 per month per patient during treatment initiation for expected number of
1. 3510 Cat I patients X Rs 3000= Rs 105 lakhs
2. 335 MDR-TB Patients X Rs 12000 = Rs 40.2 lakhs
3. 150 Private TB Patients X Rs 3000 =Rs 4.5 lakhs
</t>
  </si>
  <si>
    <t>Honorarium under RNTCP</t>
  </si>
  <si>
    <t xml:space="preserve">Incentives for 1760 CAT I Treatment Supporters @ Rs 1000 per patient supported = Rs 17.60 lakhs
</t>
  </si>
  <si>
    <t>Incentives for 187 CAT IV/V Treatment Supporters @ Rs 5000 per patient supported (Rs 3000 on IP and Rs 2000 on CP = Rs 9.35 lakhs</t>
  </si>
  <si>
    <t>Incentives for any informant for referring presumptive TB and found to be positive @ Rs 500 per patient for expected number of 490 patients (approx 10% of Total expected patients) has been planned at  Rs 2.45 lakhs.</t>
  </si>
  <si>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Incentives for community volunteers for undertaking ACF @ Rs 500 per volunteer with a target of 340 volunteer = Rs 1.7 lakhs</t>
    </r>
  </si>
  <si>
    <t>18100 times Injection prick charges X Rs 25 per prick = Rs 4.53 lakhs</t>
  </si>
  <si>
    <t>Community engagement under RNTCP</t>
  </si>
  <si>
    <t>LPA</t>
  </si>
  <si>
    <t>For CBNAAT Lab at serchhip district</t>
  </si>
  <si>
    <t>Lunglei and Siaha DTC 2.5 lakhs each</t>
  </si>
  <si>
    <t>Disinfectant spray (fogging machine)</t>
  </si>
  <si>
    <t>Printer</t>
  </si>
  <si>
    <t>Dsektop PC</t>
  </si>
  <si>
    <t>Dsktop PC for DEO Kolasib and Siaha</t>
  </si>
  <si>
    <t xml:space="preserve">For 2 districts, Lawngtlai, Siaha </t>
  </si>
  <si>
    <t>ECG Machine for DR-TB Centre</t>
  </si>
  <si>
    <t>Office Equipment (Office Equipment Desktop Computer</t>
  </si>
  <si>
    <t>Office equipment at DR-TB centre</t>
  </si>
  <si>
    <t>Office eqipmwnt at C&amp;DST laboratory</t>
  </si>
  <si>
    <t>TABLET</t>
  </si>
  <si>
    <t>CB-NAAT equipments</t>
  </si>
  <si>
    <t>Lab Materials for Districts (DMCs TUs)</t>
  </si>
  <si>
    <t>Lumpsum</t>
  </si>
  <si>
    <t>RNTCP</t>
  </si>
  <si>
    <t>Thermocoal boxes</t>
  </si>
  <si>
    <t xml:space="preserve">reimbursement of PTE for MDR-TB </t>
  </si>
  <si>
    <t>Reimbursement of Pre-Treatnebt evaluation for expected 200 MDR/XDR TB Patients before treatment initiation</t>
  </si>
  <si>
    <t>Trainings under RNTCP</t>
  </si>
  <si>
    <t>Please refer to write up</t>
  </si>
  <si>
    <t>Proposed Mamit district Bronze medal for sub national disease free certification</t>
  </si>
  <si>
    <t>Human resources for RNTCP drug store</t>
  </si>
  <si>
    <t>ngo district level</t>
  </si>
  <si>
    <t>Incentive for private provider @ Rs 500 on notification and Rs 500 on repoting treatment outcome for a target of 150 patients</t>
  </si>
  <si>
    <t>Continuing activity</t>
  </si>
  <si>
    <t>District level supervisory visit by NTEP Supervisory staff</t>
  </si>
  <si>
    <t>CBNAAT VAN</t>
  </si>
  <si>
    <t>State PPM Coordinator &amp; Parmacist</t>
  </si>
  <si>
    <t xml:space="preserve">State level
• STC level - Office Operation for State TB Cell includes Electricity, phone bill office stationery etc has been planned Rs 3 lakhs
• DR-TB Centre - Office Operation for DR-TB Centre Falkawn has been planned under this headingRs 1 lakh
• State drug store Rs 50000
• Office operation for C&amp;DST Lab Rs 30000
District level
• Stationery Rs 4 lakhs
• Telephone bill Rs 3.2 lakhs
• Electricity bill Rs 3.2 lakhs
• Review Meeting expenses  Rs 1.6
• ACF Campaign Rs 1 lakhs
• Handheld device for NIKSHAY Rs 75000
</t>
  </si>
  <si>
    <t>DR-TB Internet bill, and stationey</t>
  </si>
  <si>
    <t>Telephone/Internet</t>
  </si>
  <si>
    <t>ACF Campaign</t>
  </si>
  <si>
    <t>No. of Posts Sanctioned in 2019-20</t>
  </si>
  <si>
    <t>No. of staff filled in (as on Dec'19)</t>
  </si>
  <si>
    <t>ACSM Printing</t>
  </si>
  <si>
    <t>Procurement of sleeve and drug boxes</t>
  </si>
  <si>
    <t>HR for RNTCP drug store</t>
  </si>
  <si>
    <t>Drug Transportation charges</t>
  </si>
  <si>
    <t>PPSA</t>
  </si>
  <si>
    <t>State/District TB Forum</t>
  </si>
  <si>
    <t>TB Patient Nutritional Support</t>
  </si>
  <si>
    <t>Latent Tb Infection Management</t>
  </si>
  <si>
    <t>TB Harega Desh Jeetega Campaign</t>
  </si>
  <si>
    <t>Expenditure (as on Oct'19)</t>
  </si>
  <si>
    <t>Technical Officer</t>
  </si>
  <si>
    <t>Any other (Bio-Medical Engineer)</t>
  </si>
  <si>
    <t>2 cleaners for IRL and 1 for State Drugs Store</t>
  </si>
  <si>
    <t>Proposed 2 new STS for Aizawl DTC</t>
  </si>
  <si>
    <t>UDST (CBNAAT/1st &amp; 2nd line LPA)</t>
  </si>
  <si>
    <t>Training on revised guideline</t>
  </si>
  <si>
    <t>Increase in the UDST rates (70%) and implementation of DST guided treament by 2020.</t>
  </si>
  <si>
    <t>Expansion of NAAT facilities.</t>
  </si>
  <si>
    <t>Efficient sputum ollection &amp; transport</t>
  </si>
  <si>
    <t xml:space="preserve">Private notification  </t>
  </si>
  <si>
    <t>Revised mapping of private sector includinng chemist.</t>
  </si>
  <si>
    <t>Achieve target (100% of target) for private notification and public health action for notified cases  by 2020</t>
  </si>
  <si>
    <t>Capacity buolding and training</t>
  </si>
  <si>
    <t>Public health action</t>
  </si>
  <si>
    <t xml:space="preserve">                           Real time entry Nikshay entry.</t>
  </si>
  <si>
    <t>Strengthen routine monitoring of Nikshay entries from state and feedback for adequate action by the disitrcits</t>
  </si>
  <si>
    <t>Updated Nikshay entries. Proper management of supply chain manamegment of drugs. Data Analysis and reporting through NIKSHAY and NIKSHAY AUSHADHI only.</t>
  </si>
  <si>
    <t>Facilitate Nikshay entries at sub district level</t>
  </si>
  <si>
    <t>Facilitate Nikshay ausadhi entries at sub district level.</t>
  </si>
  <si>
    <t>Nikshay poshan yojan/Incentives payment through DBT/PFMS</t>
  </si>
  <si>
    <t>Mobilizae bank accounts for beneficiaries. Prompt updation in Nikshay.</t>
  </si>
  <si>
    <t>Maximum beneficiaries incentives paid. (At least 90% of all benefits).</t>
  </si>
  <si>
    <t>Expedite validation and approval process.</t>
  </si>
  <si>
    <t>Routine monitoring.</t>
  </si>
  <si>
    <t xml:space="preserve">Collaboration for TB-Comorbidities. </t>
  </si>
  <si>
    <t>Notification for Districts  &amp; State TB- Comorbidities Committee</t>
  </si>
  <si>
    <t>Increase in  TB- Cormorbidities known status. And number of patients on proper regimen.</t>
  </si>
  <si>
    <t>Training of DTO 's on different comorbidities</t>
  </si>
  <si>
    <t>Training of Paramedical staff on TB - comorbidities</t>
  </si>
  <si>
    <t>Name(district/state):</t>
  </si>
  <si>
    <t>Detailed Budget:NGO PP Support(A)</t>
  </si>
  <si>
    <t>Sputum collection &amp; Transport</t>
  </si>
  <si>
    <t>GIA for NGO Partners DM Hospital,Champhai
 LCMC Lawngtlai, Mara Hospital Siaha @ 60000 Each</t>
  </si>
  <si>
    <t>DMC 'A' Microscopy cum Treatment Centre</t>
  </si>
  <si>
    <t>GIA for NGO Partners Synod Hospital, Aizawl Hospital and Serkawn Hospital @ Rs 220000 each</t>
  </si>
  <si>
    <t>Name of Partner</t>
  </si>
  <si>
    <t>TOTAL(b)</t>
  </si>
  <si>
    <t>Detailed Budget:Promotion of PPM activities</t>
  </si>
  <si>
    <t>Name of the activity</t>
  </si>
  <si>
    <t>For stregnthening nof NGO/PP activities public 
private support agency is planned which may be utilized as grand-in-aid for agreement with such agency within the state for taking up NGO/PP activities such as TB Notification, monitoring Private Sector involvement on TB notification and reporting to the public sector</t>
  </si>
  <si>
    <t>10% of the NGO-PP budget may be utilised for activities involving promotion of NGO PP activities like training or review workshop</t>
  </si>
  <si>
    <t>30% of the NGO-PP budget may be utilised for piloting and innovations under PPM apart from New Guideline of Partnership</t>
  </si>
  <si>
    <t>Budget for the involvement on Community pharmacist may be proposed under Innovation.</t>
  </si>
  <si>
    <t>Amount to be paid for 2021-22</t>
  </si>
  <si>
    <t>Budget Summary for Active Case Finding Campaign</t>
  </si>
  <si>
    <t>Estimated budget for the 2017-18 for which plan is being submitted (Rs.)</t>
  </si>
  <si>
    <t>AIZAWL</t>
  </si>
  <si>
    <t>CHAMPHAI</t>
  </si>
  <si>
    <t>KOLSIB</t>
  </si>
  <si>
    <t>LAWNGTLAI</t>
  </si>
  <si>
    <t>LUNGLEI</t>
  </si>
  <si>
    <t>MAMIT</t>
  </si>
  <si>
    <t>SAIHA</t>
  </si>
  <si>
    <t>SERCHHIP</t>
  </si>
  <si>
    <t>Office operation 
(Stationery item for ACF)</t>
  </si>
  <si>
    <t>Note: add more districts, if required</t>
  </si>
  <si>
    <t>The amount must be included in concerned head of PIP</t>
  </si>
  <si>
    <t>Budget for above activities should reflect under state PIP sheet</t>
  </si>
  <si>
    <t>Please refer ACF guidelines for detailed activities under each head, which was circulated by CTD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</si>
</sst>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"/>
    <numFmt numFmtId="165" formatCode="0_);\(0\)"/>
    <numFmt numFmtId="166" formatCode="0.00_);\(0.00\)"/>
    <numFmt numFmtId="167" formatCode="_ * #,##0.00_ ;_ * \-#,##0.00_ ;_ * &quot;-&quot;??_ ;_ @_ 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Verdana"/>
      <family val="2"/>
    </font>
    <font>
      <sz val="9"/>
      <name val="Verdana"/>
      <family val="2"/>
    </font>
    <font>
      <sz val="9"/>
      <color theme="1"/>
      <name val="Verdana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8"/>
      <color theme="1"/>
      <name val="Tahoma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u/>
      <sz val="12"/>
      <name val="Times New Roman"/>
      <family val="1"/>
    </font>
    <font>
      <b/>
      <sz val="12"/>
      <color theme="0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ahoma"/>
      <family val="2"/>
    </font>
    <font>
      <b/>
      <sz val="8"/>
      <color theme="1"/>
      <name val="Tahoma"/>
      <family val="2"/>
    </font>
    <font>
      <b/>
      <i/>
      <u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2"/>
      <color indexed="8"/>
      <name val="Calibri"/>
      <family val="2"/>
    </font>
    <font>
      <sz val="10"/>
      <color rgb="FF000000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theme="1" tint="0.34998626667073579"/>
      <name val="Arial"/>
      <family val="2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5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Verdana"/>
      <family val="2"/>
    </font>
    <font>
      <sz val="10"/>
      <color theme="1"/>
      <name val="Verdana"/>
      <family val="2"/>
    </font>
    <font>
      <sz val="11"/>
      <name val="Arial"/>
      <family val="2"/>
    </font>
    <font>
      <b/>
      <sz val="9"/>
      <color theme="1"/>
      <name val="Verdana"/>
      <family val="2"/>
    </font>
    <font>
      <b/>
      <sz val="10"/>
      <color theme="0"/>
      <name val="Verdana"/>
      <family val="2"/>
    </font>
    <font>
      <sz val="7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7C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</borders>
  <cellStyleXfs count="39">
    <xf numFmtId="0" fontId="0" fillId="0" borderId="0"/>
    <xf numFmtId="0" fontId="2" fillId="2" borderId="1" applyNumberFormat="0" applyAlignment="0" applyProtection="0"/>
    <xf numFmtId="0" fontId="1" fillId="0" borderId="0"/>
    <xf numFmtId="0" fontId="1" fillId="0" borderId="0"/>
    <xf numFmtId="0" fontId="1" fillId="0" borderId="0"/>
    <xf numFmtId="0" fontId="7" fillId="0" borderId="0"/>
    <xf numFmtId="0" fontId="43" fillId="1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480">
    <xf numFmtId="0" fontId="0" fillId="0" borderId="0" xfId="0"/>
    <xf numFmtId="0" fontId="0" fillId="0" borderId="0" xfId="0" applyBorder="1"/>
    <xf numFmtId="0" fontId="3" fillId="0" borderId="0" xfId="0" applyFont="1"/>
    <xf numFmtId="0" fontId="9" fillId="0" borderId="0" xfId="0" applyFont="1"/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/>
    <xf numFmtId="0" fontId="0" fillId="0" borderId="4" xfId="0" applyBorder="1"/>
    <xf numFmtId="0" fontId="3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5" fillId="0" borderId="0" xfId="0" applyFont="1" applyFill="1" applyBorder="1"/>
    <xf numFmtId="0" fontId="16" fillId="0" borderId="0" xfId="0" applyFont="1" applyAlignment="1">
      <alignment vertical="center"/>
    </xf>
    <xf numFmtId="0" fontId="17" fillId="6" borderId="19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2" fillId="0" borderId="26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center" wrapText="1"/>
    </xf>
    <xf numFmtId="0" fontId="26" fillId="0" borderId="35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6" fillId="5" borderId="4" xfId="0" applyFont="1" applyFill="1" applyBorder="1" applyAlignment="1" applyProtection="1">
      <alignment horizontal="left" vertical="center" wrapText="1"/>
      <protection locked="0"/>
    </xf>
    <xf numFmtId="0" fontId="5" fillId="5" borderId="4" xfId="0" applyFont="1" applyFill="1" applyBorder="1" applyAlignment="1" applyProtection="1">
      <alignment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27" fillId="0" borderId="31" xfId="0" applyFont="1" applyFill="1" applyBorder="1" applyAlignment="1">
      <alignment vertical="top" wrapText="1"/>
    </xf>
    <xf numFmtId="0" fontId="7" fillId="0" borderId="31" xfId="0" applyFont="1" applyFill="1" applyBorder="1" applyAlignment="1">
      <alignment vertical="top" wrapText="1"/>
    </xf>
    <xf numFmtId="0" fontId="30" fillId="8" borderId="4" xfId="0" applyFont="1" applyFill="1" applyBorder="1"/>
    <xf numFmtId="0" fontId="26" fillId="0" borderId="31" xfId="0" applyFont="1" applyFill="1" applyBorder="1" applyAlignment="1" applyProtection="1">
      <alignment vertical="top" wrapText="1"/>
      <protection locked="0"/>
    </xf>
    <xf numFmtId="0" fontId="7" fillId="0" borderId="31" xfId="0" applyFont="1" applyFill="1" applyBorder="1" applyAlignment="1" applyProtection="1">
      <alignment vertical="top" wrapText="1"/>
      <protection locked="0"/>
    </xf>
    <xf numFmtId="0" fontId="26" fillId="8" borderId="3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9" borderId="4" xfId="0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vertical="center" wrapText="1"/>
    </xf>
    <xf numFmtId="1" fontId="26" fillId="0" borderId="4" xfId="0" applyNumberFormat="1" applyFont="1" applyBorder="1" applyAlignment="1">
      <alignment horizontal="center" vertical="center" wrapText="1"/>
    </xf>
    <xf numFmtId="1" fontId="26" fillId="9" borderId="4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" fontId="0" fillId="9" borderId="4" xfId="0" applyNumberFormat="1" applyFill="1" applyBorder="1" applyAlignment="1">
      <alignment horizontal="center" vertical="center" wrapText="1"/>
    </xf>
    <xf numFmtId="1" fontId="32" fillId="0" borderId="16" xfId="0" applyNumberFormat="1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10" borderId="38" xfId="0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3" fillId="10" borderId="39" xfId="0" applyFont="1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33" fillId="10" borderId="40" xfId="0" applyFont="1" applyFill="1" applyBorder="1" applyAlignment="1">
      <alignment horizontal="center" wrapText="1"/>
    </xf>
    <xf numFmtId="0" fontId="33" fillId="10" borderId="40" xfId="0" applyFont="1" applyFill="1" applyBorder="1" applyAlignment="1">
      <alignment horizontal="center" vertical="center" wrapText="1"/>
    </xf>
    <xf numFmtId="0" fontId="33" fillId="10" borderId="38" xfId="0" applyFont="1" applyFill="1" applyBorder="1" applyAlignment="1">
      <alignment horizontal="center" vertical="center" wrapText="1"/>
    </xf>
    <xf numFmtId="0" fontId="4" fillId="3" borderId="4" xfId="2" applyFont="1" applyFill="1" applyBorder="1" applyAlignment="1" applyProtection="1">
      <alignment horizontal="left" vertical="center" wrapText="1"/>
      <protection locked="0"/>
    </xf>
    <xf numFmtId="0" fontId="4" fillId="3" borderId="4" xfId="2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horizontal="right" vertical="center" wrapText="1"/>
      <protection locked="0"/>
    </xf>
    <xf numFmtId="0" fontId="2" fillId="2" borderId="4" xfId="1" applyBorder="1" applyAlignment="1" applyProtection="1">
      <alignment horizontal="center" vertical="center" wrapText="1"/>
      <protection locked="0"/>
    </xf>
    <xf numFmtId="0" fontId="6" fillId="0" borderId="4" xfId="2" applyFont="1" applyBorder="1" applyAlignment="1" applyProtection="1">
      <alignment horizontal="left" vertical="center" wrapText="1"/>
      <protection locked="0"/>
    </xf>
    <xf numFmtId="0" fontId="6" fillId="0" borderId="4" xfId="2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0" fillId="4" borderId="4" xfId="0" applyFill="1" applyBorder="1" applyAlignment="1" applyProtection="1">
      <alignment vertical="center" wrapText="1"/>
      <protection locked="0"/>
    </xf>
    <xf numFmtId="0" fontId="3" fillId="4" borderId="4" xfId="0" applyFont="1" applyFill="1" applyBorder="1" applyAlignment="1" applyProtection="1">
      <alignment vertical="center" wrapText="1"/>
      <protection locked="0"/>
    </xf>
    <xf numFmtId="0" fontId="6" fillId="5" borderId="4" xfId="0" applyFont="1" applyFill="1" applyBorder="1" applyAlignment="1" applyProtection="1">
      <alignment vertical="center" wrapText="1"/>
      <protection locked="0"/>
    </xf>
    <xf numFmtId="0" fontId="5" fillId="5" borderId="4" xfId="2" applyFont="1" applyFill="1" applyBorder="1" applyAlignment="1" applyProtection="1">
      <alignment vertical="center" wrapText="1"/>
      <protection locked="0"/>
    </xf>
    <xf numFmtId="0" fontId="0" fillId="9" borderId="4" xfId="0" applyFill="1" applyBorder="1" applyAlignment="1" applyProtection="1">
      <alignment horizontal="center" vertical="center" wrapText="1"/>
      <protection locked="0"/>
    </xf>
    <xf numFmtId="0" fontId="2" fillId="2" borderId="4" xfId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center" vertical="center" wrapText="1"/>
      <protection locked="0"/>
    </xf>
    <xf numFmtId="0" fontId="2" fillId="2" borderId="4" xfId="1" applyBorder="1" applyAlignment="1" applyProtection="1">
      <alignment horizontal="left" vertical="center" wrapText="1"/>
      <protection locked="0"/>
    </xf>
    <xf numFmtId="0" fontId="3" fillId="5" borderId="4" xfId="0" applyFont="1" applyFill="1" applyBorder="1" applyAlignment="1" applyProtection="1">
      <alignment vertical="center" wrapText="1"/>
      <protection locked="0"/>
    </xf>
    <xf numFmtId="0" fontId="0" fillId="5" borderId="4" xfId="0" applyFill="1" applyBorder="1" applyAlignment="1" applyProtection="1">
      <alignment vertical="center" wrapText="1"/>
      <protection locked="0"/>
    </xf>
    <xf numFmtId="0" fontId="0" fillId="9" borderId="4" xfId="0" applyFill="1" applyBorder="1" applyAlignment="1" applyProtection="1">
      <alignment vertical="center" wrapText="1"/>
      <protection locked="0"/>
    </xf>
    <xf numFmtId="0" fontId="0" fillId="0" borderId="4" xfId="0" applyFill="1" applyBorder="1" applyAlignment="1">
      <alignment horizontal="left" vertical="center" wrapText="1"/>
    </xf>
    <xf numFmtId="0" fontId="0" fillId="0" borderId="4" xfId="0" applyFill="1" applyBorder="1" applyAlignment="1" applyProtection="1">
      <alignment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3" xfId="0" applyFill="1" applyBorder="1" applyAlignment="1" applyProtection="1">
      <alignment vertical="center" wrapText="1"/>
      <protection locked="0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>
      <alignment horizontal="left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2" fillId="2" borderId="15" xfId="1" applyBorder="1" applyAlignment="1" applyProtection="1">
      <alignment vertical="center" wrapText="1"/>
      <protection locked="0"/>
    </xf>
    <xf numFmtId="0" fontId="0" fillId="0" borderId="4" xfId="0" applyFill="1" applyBorder="1" applyAlignment="1" applyProtection="1">
      <alignment horizontal="right" vertical="center" wrapText="1"/>
      <protection locked="0"/>
    </xf>
    <xf numFmtId="2" fontId="0" fillId="0" borderId="5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2" fontId="0" fillId="0" borderId="4" xfId="0" applyNumberFormat="1" applyBorder="1" applyAlignment="1" applyProtection="1">
      <alignment horizontal="center" vertical="center" wrapText="1"/>
      <protection locked="0"/>
    </xf>
    <xf numFmtId="0" fontId="0" fillId="9" borderId="4" xfId="0" applyFill="1" applyBorder="1" applyAlignment="1" applyProtection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 wrapText="1"/>
      <protection locked="0"/>
    </xf>
    <xf numFmtId="0" fontId="26" fillId="0" borderId="3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33" fillId="10" borderId="39" xfId="0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/>
    </xf>
    <xf numFmtId="1" fontId="27" fillId="0" borderId="4" xfId="0" applyNumberFormat="1" applyFont="1" applyBorder="1" applyAlignment="1">
      <alignment horizontal="center" vertical="center" wrapText="1"/>
    </xf>
    <xf numFmtId="2" fontId="27" fillId="0" borderId="4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top" wrapText="1"/>
    </xf>
    <xf numFmtId="0" fontId="20" fillId="0" borderId="4" xfId="0" applyFont="1" applyBorder="1" applyAlignment="1">
      <alignment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 wrapText="1"/>
    </xf>
    <xf numFmtId="0" fontId="9" fillId="0" borderId="17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41" fillId="9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 indent="3"/>
    </xf>
    <xf numFmtId="0" fontId="5" fillId="0" borderId="4" xfId="0" applyFont="1" applyFill="1" applyBorder="1" applyAlignment="1" applyProtection="1">
      <alignment vertical="center" wrapText="1"/>
      <protection locked="0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4" xfId="0" applyFont="1" applyFill="1" applyBorder="1" applyAlignment="1" applyProtection="1">
      <alignment vertical="center" wrapText="1"/>
      <protection locked="0"/>
    </xf>
    <xf numFmtId="0" fontId="5" fillId="0" borderId="4" xfId="2" applyFont="1" applyFill="1" applyBorder="1" applyAlignment="1" applyProtection="1">
      <alignment vertical="center" wrapText="1"/>
      <protection locked="0"/>
    </xf>
    <xf numFmtId="0" fontId="0" fillId="0" borderId="4" xfId="0" applyFill="1" applyBorder="1" applyAlignment="1">
      <alignment vertical="center" wrapText="1"/>
    </xf>
    <xf numFmtId="0" fontId="13" fillId="0" borderId="4" xfId="0" applyFont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41" fillId="0" borderId="4" xfId="0" applyFont="1" applyBorder="1" applyAlignment="1">
      <alignment horizontal="left" vertical="center" wrapText="1" indent="5"/>
    </xf>
    <xf numFmtId="0" fontId="41" fillId="0" borderId="4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right" vertical="center" wrapText="1"/>
    </xf>
    <xf numFmtId="0" fontId="41" fillId="0" borderId="17" xfId="0" applyFont="1" applyBorder="1" applyAlignment="1">
      <alignment vertical="center" wrapText="1"/>
    </xf>
    <xf numFmtId="0" fontId="13" fillId="11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4" fillId="3" borderId="4" xfId="2" applyNumberFormat="1" applyFont="1" applyFill="1" applyBorder="1" applyAlignment="1" applyProtection="1">
      <alignment horizontal="center" vertical="center" wrapText="1"/>
      <protection locked="0"/>
    </xf>
    <xf numFmtId="2" fontId="0" fillId="0" borderId="4" xfId="0" applyNumberFormat="1" applyFill="1" applyBorder="1" applyAlignment="1" applyProtection="1">
      <alignment horizontal="center" vertical="center" wrapText="1"/>
      <protection locked="0"/>
    </xf>
    <xf numFmtId="2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4" xfId="0" applyNumberFormat="1" applyBorder="1" applyAlignment="1">
      <alignment horizontal="center" vertical="center" wrapText="1"/>
    </xf>
    <xf numFmtId="2" fontId="2" fillId="2" borderId="4" xfId="1" applyNumberFormat="1" applyBorder="1" applyAlignment="1" applyProtection="1">
      <alignment horizontal="center" vertical="center" wrapText="1"/>
      <protection locked="0"/>
    </xf>
    <xf numFmtId="2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2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2" fontId="0" fillId="9" borderId="4" xfId="0" applyNumberForma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46" fillId="0" borderId="4" xfId="0" applyFont="1" applyBorder="1" applyAlignment="1">
      <alignment horizontal="left" vertical="center" wrapText="1"/>
    </xf>
    <xf numFmtId="0" fontId="46" fillId="0" borderId="4" xfId="0" applyFont="1" applyFill="1" applyBorder="1" applyAlignment="1">
      <alignment horizontal="left" vertical="center" wrapText="1"/>
    </xf>
    <xf numFmtId="0" fontId="46" fillId="0" borderId="4" xfId="2" applyFont="1" applyFill="1" applyBorder="1" applyAlignment="1">
      <alignment horizontal="left" vertical="center" wrapText="1"/>
    </xf>
    <xf numFmtId="0" fontId="45" fillId="0" borderId="4" xfId="2" applyFont="1" applyFill="1" applyBorder="1" applyAlignment="1">
      <alignment horizontal="left" vertical="center" wrapText="1"/>
    </xf>
    <xf numFmtId="0" fontId="45" fillId="0" borderId="4" xfId="5" applyFont="1" applyBorder="1" applyAlignment="1">
      <alignment horizontal="left" vertical="center" wrapText="1"/>
    </xf>
    <xf numFmtId="0" fontId="45" fillId="0" borderId="4" xfId="5" applyFont="1" applyFill="1" applyBorder="1" applyAlignment="1">
      <alignment horizontal="left" vertical="center" wrapText="1"/>
    </xf>
    <xf numFmtId="0" fontId="45" fillId="0" borderId="4" xfId="5" applyFont="1" applyFill="1" applyBorder="1" applyAlignment="1">
      <alignment vertical="center" wrapText="1"/>
    </xf>
    <xf numFmtId="0" fontId="45" fillId="0" borderId="4" xfId="2" applyFont="1" applyFill="1" applyBorder="1" applyAlignment="1">
      <alignment horizontal="center" vertical="center" wrapText="1"/>
    </xf>
    <xf numFmtId="0" fontId="46" fillId="5" borderId="4" xfId="5" applyFont="1" applyFill="1" applyBorder="1" applyAlignment="1">
      <alignment vertical="center" wrapText="1"/>
    </xf>
    <xf numFmtId="0" fontId="33" fillId="0" borderId="0" xfId="0" applyFont="1" applyAlignment="1">
      <alignment wrapText="1"/>
    </xf>
    <xf numFmtId="0" fontId="46" fillId="0" borderId="4" xfId="2" applyFont="1" applyBorder="1" applyAlignment="1">
      <alignment horizontal="left" vertical="center" wrapText="1"/>
    </xf>
    <xf numFmtId="0" fontId="45" fillId="0" borderId="4" xfId="7" applyFont="1" applyBorder="1" applyAlignment="1">
      <alignment horizontal="left" vertical="center" wrapText="1"/>
    </xf>
    <xf numFmtId="0" fontId="46" fillId="0" borderId="4" xfId="7" applyFont="1" applyBorder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0" fontId="44" fillId="0" borderId="4" xfId="0" applyFont="1" applyFill="1" applyBorder="1" applyAlignment="1" applyProtection="1">
      <alignment vertical="center" wrapText="1"/>
      <protection locked="0"/>
    </xf>
    <xf numFmtId="0" fontId="46" fillId="5" borderId="4" xfId="5" applyFont="1" applyFill="1" applyBorder="1" applyAlignment="1">
      <alignment horizontal="left" vertical="center" wrapText="1"/>
    </xf>
    <xf numFmtId="0" fontId="46" fillId="5" borderId="4" xfId="7" applyFont="1" applyFill="1" applyBorder="1" applyAlignment="1">
      <alignment horizontal="left" vertical="center" wrapText="1"/>
    </xf>
    <xf numFmtId="0" fontId="0" fillId="5" borderId="15" xfId="0" applyFill="1" applyBorder="1" applyAlignment="1" applyProtection="1">
      <alignment vertical="center" wrapText="1"/>
      <protection locked="0"/>
    </xf>
    <xf numFmtId="2" fontId="2" fillId="5" borderId="4" xfId="1" applyNumberFormat="1" applyFill="1" applyBorder="1" applyAlignment="1" applyProtection="1">
      <alignment horizontal="center" vertical="center" wrapText="1"/>
      <protection locked="0"/>
    </xf>
    <xf numFmtId="0" fontId="46" fillId="0" borderId="14" xfId="5" applyFont="1" applyFill="1" applyBorder="1" applyAlignment="1">
      <alignment horizontal="left" vertical="center" wrapText="1"/>
    </xf>
    <xf numFmtId="0" fontId="46" fillId="0" borderId="15" xfId="7" applyFont="1" applyFill="1" applyBorder="1" applyAlignment="1">
      <alignment horizontal="left" vertical="center" wrapText="1"/>
    </xf>
    <xf numFmtId="0" fontId="46" fillId="0" borderId="15" xfId="5" applyFont="1" applyFill="1" applyBorder="1" applyAlignment="1">
      <alignment horizontal="left" vertical="center" wrapText="1"/>
    </xf>
    <xf numFmtId="0" fontId="0" fillId="0" borderId="15" xfId="0" applyFill="1" applyBorder="1" applyAlignment="1" applyProtection="1">
      <alignment vertical="center" wrapText="1"/>
      <protection locked="0"/>
    </xf>
    <xf numFmtId="2" fontId="2" fillId="0" borderId="4" xfId="1" applyNumberFormat="1" applyFill="1" applyBorder="1" applyAlignment="1" applyProtection="1">
      <alignment horizontal="center" vertical="center" wrapText="1"/>
      <protection locked="0"/>
    </xf>
    <xf numFmtId="0" fontId="45" fillId="0" borderId="4" xfId="7" applyFont="1" applyFill="1" applyBorder="1" applyAlignment="1">
      <alignment horizontal="left" vertical="center" wrapText="1"/>
    </xf>
    <xf numFmtId="0" fontId="45" fillId="0" borderId="4" xfId="7" applyFont="1" applyFill="1" applyBorder="1" applyAlignment="1">
      <alignment vertical="center" wrapText="1"/>
    </xf>
    <xf numFmtId="0" fontId="46" fillId="5" borderId="4" xfId="7" applyFont="1" applyFill="1" applyBorder="1" applyAlignment="1">
      <alignment vertical="center" wrapText="1"/>
    </xf>
    <xf numFmtId="0" fontId="45" fillId="5" borderId="4" xfId="8" applyFont="1" applyFill="1" applyBorder="1" applyAlignment="1">
      <alignment horizontal="left" vertical="center"/>
    </xf>
    <xf numFmtId="0" fontId="45" fillId="5" borderId="4" xfId="8" applyFont="1" applyFill="1" applyBorder="1" applyAlignment="1">
      <alignment horizontal="left" vertical="center" wrapText="1"/>
    </xf>
    <xf numFmtId="0" fontId="45" fillId="5" borderId="4" xfId="8" quotePrefix="1" applyFont="1" applyFill="1" applyBorder="1" applyAlignment="1">
      <alignment horizontal="left" vertical="center" wrapText="1"/>
    </xf>
    <xf numFmtId="0" fontId="45" fillId="5" borderId="4" xfId="5" applyFont="1" applyFill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46" fillId="5" borderId="4" xfId="2" applyFont="1" applyFill="1" applyBorder="1" applyAlignment="1">
      <alignment horizontal="left" vertical="center"/>
    </xf>
    <xf numFmtId="0" fontId="46" fillId="5" borderId="4" xfId="2" applyFont="1" applyFill="1" applyBorder="1" applyAlignment="1">
      <alignment horizontal="left" vertical="center" wrapText="1"/>
    </xf>
    <xf numFmtId="0" fontId="47" fillId="5" borderId="0" xfId="0" applyFont="1" applyFill="1"/>
    <xf numFmtId="0" fontId="47" fillId="5" borderId="4" xfId="0" applyFont="1" applyFill="1" applyBorder="1" applyAlignment="1">
      <alignment wrapText="1"/>
    </xf>
    <xf numFmtId="0" fontId="0" fillId="0" borderId="46" xfId="0" applyBorder="1" applyProtection="1">
      <protection locked="0"/>
    </xf>
    <xf numFmtId="0" fontId="5" fillId="5" borderId="4" xfId="0" applyFont="1" applyFill="1" applyBorder="1" applyAlignment="1" applyProtection="1">
      <alignment vertical="center"/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4" xfId="0" applyFont="1" applyFill="1" applyBorder="1" applyAlignment="1" applyProtection="1">
      <alignment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2" fontId="0" fillId="0" borderId="4" xfId="0" applyNumberForma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 vertical="center" wrapText="1"/>
    </xf>
    <xf numFmtId="0" fontId="6" fillId="0" borderId="4" xfId="3" applyNumberFormat="1" applyFont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6" fillId="5" borderId="4" xfId="2" applyFont="1" applyFill="1" applyBorder="1" applyAlignment="1" applyProtection="1">
      <alignment vertical="center" wrapText="1"/>
      <protection locked="0"/>
    </xf>
    <xf numFmtId="0" fontId="6" fillId="5" borderId="4" xfId="2" applyFont="1" applyFill="1" applyBorder="1" applyAlignment="1" applyProtection="1">
      <alignment horizontal="left" vertical="center" wrapText="1"/>
      <protection locked="0"/>
    </xf>
    <xf numFmtId="0" fontId="45" fillId="0" borderId="14" xfId="8" applyFont="1" applyFill="1" applyBorder="1" applyAlignment="1">
      <alignment horizontal="left" vertical="center"/>
    </xf>
    <xf numFmtId="0" fontId="45" fillId="0" borderId="15" xfId="8" applyFont="1" applyFill="1" applyBorder="1" applyAlignment="1">
      <alignment horizontal="left" vertical="center" wrapText="1"/>
    </xf>
    <xf numFmtId="0" fontId="45" fillId="0" borderId="15" xfId="8" quotePrefix="1" applyFont="1" applyFill="1" applyBorder="1" applyAlignment="1">
      <alignment horizontal="left" vertical="center" wrapText="1"/>
    </xf>
    <xf numFmtId="0" fontId="0" fillId="5" borderId="4" xfId="0" applyFill="1" applyBorder="1" applyAlignment="1">
      <alignment vertical="center" wrapText="1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2" fontId="2" fillId="4" borderId="4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5" xfId="1" applyBorder="1" applyAlignment="1" applyProtection="1">
      <alignment horizontal="center" vertical="center" wrapText="1"/>
      <protection locked="0"/>
    </xf>
    <xf numFmtId="0" fontId="2" fillId="2" borderId="16" xfId="1" applyBorder="1" applyAlignment="1" applyProtection="1">
      <alignment horizontal="center" vertical="center" wrapText="1"/>
      <protection locked="0"/>
    </xf>
    <xf numFmtId="2" fontId="42" fillId="0" borderId="4" xfId="0" applyNumberFormat="1" applyFont="1" applyBorder="1" applyAlignment="1" applyProtection="1">
      <alignment horizontal="center" vertical="center" wrapText="1"/>
      <protection locked="0"/>
    </xf>
    <xf numFmtId="2" fontId="0" fillId="5" borderId="4" xfId="0" applyNumberFormat="1" applyFill="1" applyBorder="1" applyAlignment="1" applyProtection="1">
      <alignment horizontal="center" vertical="center" wrapText="1"/>
      <protection locked="0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 wrapText="1"/>
    </xf>
    <xf numFmtId="0" fontId="45" fillId="5" borderId="4" xfId="5" applyFont="1" applyFill="1" applyBorder="1" applyAlignment="1">
      <alignment vertical="center" wrapText="1"/>
    </xf>
    <xf numFmtId="0" fontId="45" fillId="5" borderId="4" xfId="2" applyFont="1" applyFill="1" applyBorder="1" applyAlignment="1">
      <alignment horizontal="center" vertical="center" wrapText="1"/>
    </xf>
    <xf numFmtId="2" fontId="0" fillId="5" borderId="0" xfId="0" applyNumberFormat="1" applyFill="1" applyAlignment="1">
      <alignment vertical="center" wrapText="1"/>
    </xf>
    <xf numFmtId="0" fontId="46" fillId="5" borderId="4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45" fillId="5" borderId="4" xfId="2" applyFont="1" applyFill="1" applyBorder="1" applyAlignment="1">
      <alignment horizontal="left" vertical="center" wrapText="1"/>
    </xf>
    <xf numFmtId="0" fontId="3" fillId="13" borderId="4" xfId="0" applyFont="1" applyFill="1" applyBorder="1" applyAlignment="1" applyProtection="1">
      <alignment vertical="center" wrapText="1"/>
      <protection locked="0"/>
    </xf>
    <xf numFmtId="0" fontId="0" fillId="13" borderId="4" xfId="0" applyFill="1" applyBorder="1" applyAlignment="1" applyProtection="1">
      <alignment vertical="center" wrapText="1"/>
      <protection locked="0"/>
    </xf>
    <xf numFmtId="2" fontId="0" fillId="13" borderId="4" xfId="0" applyNumberFormat="1" applyFill="1" applyBorder="1" applyAlignment="1" applyProtection="1">
      <alignment horizontal="center" vertical="center" wrapText="1"/>
      <protection locked="0"/>
    </xf>
    <xf numFmtId="0" fontId="3" fillId="13" borderId="4" xfId="0" applyFont="1" applyFill="1" applyBorder="1" applyAlignment="1" applyProtection="1">
      <alignment horizontal="center" vertical="center" wrapText="1"/>
      <protection locked="0"/>
    </xf>
    <xf numFmtId="2" fontId="3" fillId="13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 applyProtection="1">
      <alignment horizontal="left" vertical="center" wrapText="1"/>
      <protection locked="0"/>
    </xf>
    <xf numFmtId="0" fontId="0" fillId="0" borderId="46" xfId="0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0" fillId="0" borderId="47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13" borderId="4" xfId="0" applyFill="1" applyBorder="1" applyAlignment="1">
      <alignment horizontal="center" vertical="center" wrapText="1"/>
    </xf>
    <xf numFmtId="2" fontId="0" fillId="13" borderId="4" xfId="0" applyNumberFormat="1" applyFill="1" applyBorder="1" applyAlignment="1">
      <alignment horizontal="center" vertical="center" wrapText="1"/>
    </xf>
    <xf numFmtId="0" fontId="49" fillId="14" borderId="4" xfId="2" applyFont="1" applyFill="1" applyBorder="1" applyAlignment="1">
      <alignment horizontal="center" vertical="center" wrapText="1"/>
    </xf>
    <xf numFmtId="0" fontId="49" fillId="14" borderId="4" xfId="2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left" vertical="center" wrapText="1"/>
      <protection locked="0"/>
    </xf>
    <xf numFmtId="0" fontId="0" fillId="0" borderId="4" xfId="0" applyFill="1" applyBorder="1" applyAlignment="1" applyProtection="1">
      <alignment horizontal="right" wrapText="1"/>
      <protection locked="0"/>
    </xf>
    <xf numFmtId="0" fontId="3" fillId="5" borderId="0" xfId="0" applyFont="1" applyFill="1" applyAlignment="1">
      <alignment horizontal="center" vertical="center" wrapText="1"/>
    </xf>
    <xf numFmtId="0" fontId="0" fillId="4" borderId="17" xfId="0" applyFill="1" applyBorder="1" applyAlignment="1" applyProtection="1">
      <alignment vertical="center" wrapText="1"/>
      <protection locked="0"/>
    </xf>
    <xf numFmtId="2" fontId="3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vertical="center" wrapText="1"/>
      <protection locked="0"/>
    </xf>
    <xf numFmtId="0" fontId="0" fillId="4" borderId="3" xfId="0" applyFill="1" applyBorder="1" applyAlignment="1" applyProtection="1">
      <alignment vertical="center" wrapText="1"/>
      <protection locked="0"/>
    </xf>
    <xf numFmtId="2" fontId="3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vertical="center" wrapText="1"/>
      <protection locked="0"/>
    </xf>
    <xf numFmtId="0" fontId="26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5" fillId="5" borderId="14" xfId="5" applyFont="1" applyFill="1" applyBorder="1" applyAlignment="1">
      <alignment horizontal="left" vertical="center" wrapText="1"/>
    </xf>
    <xf numFmtId="0" fontId="0" fillId="5" borderId="15" xfId="0" applyFill="1" applyBorder="1" applyAlignment="1" applyProtection="1">
      <alignment vertical="top" wrapText="1"/>
      <protection locked="0"/>
    </xf>
    <xf numFmtId="0" fontId="45" fillId="5" borderId="15" xfId="2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5" fillId="13" borderId="4" xfId="0" applyFont="1" applyFill="1" applyBorder="1" applyAlignment="1" applyProtection="1">
      <alignment vertical="center" wrapText="1"/>
      <protection locked="0"/>
    </xf>
    <xf numFmtId="0" fontId="0" fillId="13" borderId="0" xfId="0" applyFill="1" applyAlignment="1">
      <alignment vertical="center" wrapText="1"/>
    </xf>
    <xf numFmtId="0" fontId="3" fillId="1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26" fillId="0" borderId="17" xfId="0" applyNumberFormat="1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5" fillId="6" borderId="9" xfId="0" applyFont="1" applyFill="1" applyBorder="1" applyAlignment="1">
      <alignment horizontal="center" vertical="center"/>
    </xf>
    <xf numFmtId="0" fontId="24" fillId="6" borderId="30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/>
    </xf>
    <xf numFmtId="0" fontId="40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165" fontId="26" fillId="0" borderId="4" xfId="0" applyNumberFormat="1" applyFont="1" applyBorder="1" applyAlignment="1">
      <alignment horizontal="center" vertical="center" wrapText="1"/>
    </xf>
    <xf numFmtId="166" fontId="0" fillId="0" borderId="4" xfId="0" applyNumberFormat="1" applyBorder="1"/>
    <xf numFmtId="0" fontId="29" fillId="7" borderId="4" xfId="0" applyFont="1" applyFill="1" applyBorder="1" applyAlignment="1">
      <alignment horizontal="center" vertical="center" wrapText="1"/>
    </xf>
    <xf numFmtId="0" fontId="29" fillId="7" borderId="13" xfId="0" applyFont="1" applyFill="1" applyBorder="1" applyAlignment="1">
      <alignment horizontal="center" vertical="center" wrapText="1"/>
    </xf>
    <xf numFmtId="0" fontId="0" fillId="0" borderId="4" xfId="0" applyFont="1" applyBorder="1"/>
    <xf numFmtId="0" fontId="30" fillId="8" borderId="4" xfId="0" applyFont="1" applyFill="1" applyBorder="1" applyAlignment="1">
      <alignment vertical="center"/>
    </xf>
    <xf numFmtId="0" fontId="31" fillId="0" borderId="31" xfId="0" applyFont="1" applyFill="1" applyBorder="1" applyAlignment="1">
      <alignment vertical="top" wrapText="1"/>
    </xf>
    <xf numFmtId="0" fontId="0" fillId="0" borderId="4" xfId="0" applyFont="1" applyFill="1" applyBorder="1"/>
    <xf numFmtId="0" fontId="30" fillId="8" borderId="4" xfId="0" applyFont="1" applyFill="1" applyBorder="1" applyAlignment="1"/>
    <xf numFmtId="0" fontId="26" fillId="8" borderId="31" xfId="0" applyFont="1" applyFill="1" applyBorder="1" applyAlignment="1">
      <alignment horizontal="left" vertical="center" wrapText="1"/>
    </xf>
    <xf numFmtId="0" fontId="29" fillId="0" borderId="32" xfId="0" applyFont="1" applyBorder="1" applyAlignment="1">
      <alignment horizontal="left" vertical="center" wrapText="1"/>
    </xf>
    <xf numFmtId="0" fontId="30" fillId="9" borderId="4" xfId="0" applyFont="1" applyFill="1" applyBorder="1" applyAlignment="1">
      <alignment horizontal="center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0" fontId="0" fillId="0" borderId="16" xfId="0" applyFill="1" applyBorder="1" applyAlignment="1" applyProtection="1">
      <alignment horizontal="center" vertical="center" wrapText="1"/>
      <protection locked="0"/>
    </xf>
    <xf numFmtId="0" fontId="0" fillId="13" borderId="4" xfId="0" applyFill="1" applyBorder="1" applyAlignment="1" applyProtection="1">
      <alignment horizontal="center" vertical="center" wrapText="1"/>
      <protection locked="0"/>
    </xf>
    <xf numFmtId="0" fontId="0" fillId="9" borderId="4" xfId="0" applyFill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justify" vertical="center"/>
    </xf>
    <xf numFmtId="0" fontId="36" fillId="5" borderId="4" xfId="0" applyFont="1" applyFill="1" applyBorder="1" applyAlignment="1" applyProtection="1">
      <alignment vertical="center" wrapText="1"/>
      <protection locked="0"/>
    </xf>
    <xf numFmtId="2" fontId="0" fillId="0" borderId="3" xfId="0" applyNumberFormat="1" applyFill="1" applyBorder="1" applyAlignment="1" applyProtection="1">
      <alignment horizontal="center" vertical="center" wrapText="1"/>
      <protection locked="0"/>
    </xf>
    <xf numFmtId="0" fontId="13" fillId="11" borderId="4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13" fillId="9" borderId="4" xfId="0" applyFont="1" applyFill="1" applyBorder="1" applyAlignment="1">
      <alignment horizontal="center" vertical="center" wrapText="1"/>
    </xf>
    <xf numFmtId="0" fontId="13" fillId="9" borderId="4" xfId="0" applyFont="1" applyFill="1" applyBorder="1"/>
    <xf numFmtId="0" fontId="0" fillId="9" borderId="4" xfId="0" applyFill="1" applyBorder="1"/>
    <xf numFmtId="2" fontId="13" fillId="9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9" borderId="0" xfId="0" applyFill="1"/>
    <xf numFmtId="1" fontId="13" fillId="9" borderId="4" xfId="0" applyNumberFormat="1" applyFont="1" applyFill="1" applyBorder="1" applyAlignment="1" applyProtection="1">
      <alignment horizontal="right" vertical="center" wrapText="1"/>
      <protection locked="0"/>
    </xf>
    <xf numFmtId="164" fontId="13" fillId="9" borderId="4" xfId="0" applyNumberFormat="1" applyFont="1" applyFill="1" applyBorder="1" applyAlignment="1" applyProtection="1">
      <alignment horizontal="right" vertical="center" wrapText="1"/>
      <protection locked="0"/>
    </xf>
    <xf numFmtId="0" fontId="13" fillId="9" borderId="4" xfId="0" applyFont="1" applyFill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4" xfId="0" applyFont="1" applyFill="1" applyBorder="1" applyAlignment="1">
      <alignment horizontal="right" vertical="center"/>
    </xf>
    <xf numFmtId="164" fontId="13" fillId="9" borderId="4" xfId="0" applyNumberFormat="1" applyFont="1" applyFill="1" applyBorder="1" applyAlignment="1">
      <alignment horizontal="right" vertical="center"/>
    </xf>
    <xf numFmtId="164" fontId="13" fillId="9" borderId="0" xfId="0" applyNumberFormat="1" applyFont="1" applyFill="1" applyAlignment="1">
      <alignment horizontal="right" vertical="center"/>
    </xf>
    <xf numFmtId="2" fontId="13" fillId="9" borderId="4" xfId="0" applyNumberFormat="1" applyFont="1" applyFill="1" applyBorder="1" applyAlignment="1" applyProtection="1">
      <alignment horizontal="right" vertical="center" wrapText="1"/>
      <protection locked="0"/>
    </xf>
    <xf numFmtId="2" fontId="13" fillId="9" borderId="17" xfId="0" applyNumberFormat="1" applyFont="1" applyFill="1" applyBorder="1" applyAlignment="1" applyProtection="1">
      <alignment horizontal="right" vertical="center" wrapText="1"/>
      <protection locked="0"/>
    </xf>
    <xf numFmtId="2" fontId="13" fillId="0" borderId="4" xfId="0" applyNumberFormat="1" applyFont="1" applyFill="1" applyBorder="1" applyAlignment="1">
      <alignment horizontal="right" vertical="center" wrapText="1"/>
    </xf>
    <xf numFmtId="0" fontId="0" fillId="9" borderId="4" xfId="0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2" fontId="13" fillId="9" borderId="51" xfId="0" applyNumberFormat="1" applyFont="1" applyFill="1" applyBorder="1" applyAlignment="1">
      <alignment horizontal="right" vertical="center" wrapText="1"/>
    </xf>
    <xf numFmtId="1" fontId="13" fillId="0" borderId="4" xfId="0" applyNumberFormat="1" applyFont="1" applyFill="1" applyBorder="1" applyAlignment="1">
      <alignment horizontal="right" vertical="center"/>
    </xf>
    <xf numFmtId="2" fontId="13" fillId="0" borderId="4" xfId="0" applyNumberFormat="1" applyFont="1" applyBorder="1" applyAlignment="1">
      <alignment horizontal="right" vertical="center"/>
    </xf>
    <xf numFmtId="0" fontId="4" fillId="3" borderId="14" xfId="2" applyFont="1" applyFill="1" applyBorder="1" applyAlignment="1" applyProtection="1">
      <alignment horizontal="center" vertical="center" wrapText="1"/>
      <protection locked="0"/>
    </xf>
    <xf numFmtId="2" fontId="3" fillId="4" borderId="14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ill="1" applyAlignment="1">
      <alignment vertical="center" wrapText="1"/>
    </xf>
    <xf numFmtId="2" fontId="0" fillId="5" borderId="14" xfId="0" applyNumberFormat="1" applyFill="1" applyBorder="1" applyAlignment="1" applyProtection="1">
      <alignment horizontal="center" vertical="center" wrapText="1"/>
      <protection locked="0"/>
    </xf>
    <xf numFmtId="2" fontId="0" fillId="0" borderId="14" xfId="0" applyNumberFormat="1" applyBorder="1" applyAlignment="1" applyProtection="1">
      <alignment horizontal="center" vertical="center" wrapText="1"/>
      <protection locked="0"/>
    </xf>
    <xf numFmtId="0" fontId="0" fillId="0" borderId="4" xfId="0" applyFill="1" applyBorder="1"/>
    <xf numFmtId="0" fontId="0" fillId="0" borderId="0" xfId="0" applyFill="1"/>
    <xf numFmtId="2" fontId="0" fillId="5" borderId="4" xfId="0" applyNumberFormat="1" applyFill="1" applyBorder="1" applyAlignment="1" applyProtection="1">
      <alignment vertical="center" wrapText="1"/>
      <protection locked="0"/>
    </xf>
    <xf numFmtId="2" fontId="0" fillId="0" borderId="4" xfId="0" applyNumberFormat="1" applyBorder="1" applyAlignment="1" applyProtection="1">
      <alignment vertical="center" wrapText="1"/>
      <protection locked="0"/>
    </xf>
    <xf numFmtId="2" fontId="2" fillId="5" borderId="14" xfId="1" applyNumberFormat="1" applyFill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2" fontId="5" fillId="5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Fill="1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2" fontId="0" fillId="0" borderId="4" xfId="0" applyNumberFormat="1" applyBorder="1" applyProtection="1"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 wrapText="1"/>
      <protection locked="0"/>
    </xf>
    <xf numFmtId="0" fontId="48" fillId="0" borderId="4" xfId="4" applyFont="1" applyBorder="1" applyAlignment="1" applyProtection="1">
      <alignment horizontal="center" vertical="center"/>
      <protection locked="0"/>
    </xf>
    <xf numFmtId="0" fontId="48" fillId="0" borderId="4" xfId="4" applyFont="1" applyBorder="1" applyAlignment="1" applyProtection="1">
      <alignment vertical="center"/>
      <protection locked="0"/>
    </xf>
    <xf numFmtId="0" fontId="5" fillId="5" borderId="14" xfId="0" applyFont="1" applyFill="1" applyBorder="1" applyAlignment="1" applyProtection="1">
      <alignment horizontal="center" vertical="center"/>
      <protection locked="0"/>
    </xf>
    <xf numFmtId="0" fontId="36" fillId="0" borderId="4" xfId="6" applyFont="1" applyFill="1" applyBorder="1" applyAlignment="1" applyProtection="1">
      <alignment wrapText="1"/>
      <protection locked="0"/>
    </xf>
    <xf numFmtId="0" fontId="2" fillId="2" borderId="4" xfId="1" applyBorder="1" applyAlignment="1" applyProtection="1">
      <alignment wrapText="1"/>
      <protection locked="0"/>
    </xf>
    <xf numFmtId="0" fontId="48" fillId="0" borderId="4" xfId="5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2" fillId="2" borderId="1" xfId="1" applyAlignment="1" applyProtection="1">
      <alignment wrapText="1"/>
      <protection locked="0"/>
    </xf>
    <xf numFmtId="0" fontId="2" fillId="2" borderId="52" xfId="1" applyBorder="1" applyAlignment="1" applyProtection="1">
      <alignment horizontal="center"/>
      <protection locked="0"/>
    </xf>
    <xf numFmtId="0" fontId="36" fillId="0" borderId="4" xfId="1" applyFont="1" applyFill="1" applyBorder="1" applyAlignment="1" applyProtection="1">
      <alignment wrapText="1"/>
      <protection locked="0"/>
    </xf>
    <xf numFmtId="0" fontId="0" fillId="0" borderId="14" xfId="0" applyFill="1" applyBorder="1" applyAlignment="1" applyProtection="1">
      <alignment horizontal="center" vertical="center" wrapText="1"/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0" fontId="0" fillId="0" borderId="16" xfId="0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left" vertical="center" wrapText="1"/>
      <protection locked="0"/>
    </xf>
    <xf numFmtId="0" fontId="3" fillId="4" borderId="15" xfId="0" applyFont="1" applyFill="1" applyBorder="1" applyAlignment="1" applyProtection="1">
      <alignment horizontal="left" vertical="center" wrapText="1"/>
      <protection locked="0"/>
    </xf>
    <xf numFmtId="0" fontId="3" fillId="4" borderId="16" xfId="0" applyFont="1" applyFill="1" applyBorder="1" applyAlignment="1" applyProtection="1">
      <alignment horizontal="left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Alignment="1" applyProtection="1">
      <alignment horizontal="center" vertical="center" wrapText="1"/>
      <protection locked="0"/>
    </xf>
    <xf numFmtId="0" fontId="0" fillId="13" borderId="4" xfId="0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left" vertical="center" wrapText="1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3" fillId="4" borderId="12" xfId="0" applyFont="1" applyFill="1" applyBorder="1" applyAlignment="1" applyProtection="1">
      <alignment horizontal="left" vertical="center" wrapText="1"/>
      <protection locked="0"/>
    </xf>
    <xf numFmtId="0" fontId="3" fillId="4" borderId="9" xfId="0" applyFont="1" applyFill="1" applyBorder="1" applyAlignment="1" applyProtection="1">
      <alignment horizontal="left" vertical="center" wrapText="1"/>
      <protection locked="0"/>
    </xf>
    <xf numFmtId="0" fontId="3" fillId="4" borderId="13" xfId="0" applyFont="1" applyFill="1" applyBorder="1" applyAlignment="1" applyProtection="1">
      <alignment horizontal="left" vertical="center" wrapText="1"/>
      <protection locked="0"/>
    </xf>
    <xf numFmtId="0" fontId="3" fillId="4" borderId="4" xfId="0" applyFont="1" applyFill="1" applyBorder="1" applyAlignment="1" applyProtection="1">
      <alignment horizontal="left"/>
      <protection locked="0"/>
    </xf>
    <xf numFmtId="0" fontId="0" fillId="0" borderId="1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3" fillId="4" borderId="4" xfId="0" applyFont="1" applyFill="1" applyBorder="1" applyAlignment="1" applyProtection="1">
      <alignment horizontal="left" vertical="center" wrapText="1"/>
      <protection locked="0"/>
    </xf>
    <xf numFmtId="0" fontId="13" fillId="0" borderId="14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28" fillId="9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28" fillId="11" borderId="4" xfId="0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25" xfId="0" applyFont="1" applyBorder="1" applyAlignment="1">
      <alignment horizontal="justify" vertical="center" wrapText="1"/>
    </xf>
    <xf numFmtId="0" fontId="21" fillId="0" borderId="26" xfId="0" applyFont="1" applyBorder="1" applyAlignment="1">
      <alignment horizontal="justify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1" xfId="0" applyFont="1" applyBorder="1" applyAlignment="1">
      <alignment vertical="center" wrapText="1"/>
    </xf>
    <xf numFmtId="0" fontId="18" fillId="0" borderId="24" xfId="0" applyFont="1" applyBorder="1" applyAlignment="1">
      <alignment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6" fillId="9" borderId="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6" borderId="27" xfId="0" applyFont="1" applyFill="1" applyBorder="1" applyAlignment="1">
      <alignment horizontal="center" vertical="center"/>
    </xf>
    <xf numFmtId="0" fontId="24" fillId="6" borderId="28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7" fillId="6" borderId="28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26" fillId="0" borderId="31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9" borderId="17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25" fillId="6" borderId="48" xfId="0" applyFont="1" applyFill="1" applyBorder="1" applyAlignment="1">
      <alignment horizontal="center" vertical="center"/>
    </xf>
    <xf numFmtId="0" fontId="25" fillId="6" borderId="9" xfId="0" applyFont="1" applyFill="1" applyBorder="1" applyAlignment="1">
      <alignment horizontal="center" vertical="center"/>
    </xf>
    <xf numFmtId="0" fontId="26" fillId="9" borderId="18" xfId="0" applyFont="1" applyFill="1" applyBorder="1" applyAlignment="1">
      <alignment horizontal="center" vertical="center" wrapText="1"/>
    </xf>
    <xf numFmtId="0" fontId="26" fillId="9" borderId="3" xfId="0" applyFont="1" applyFill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6" fillId="9" borderId="10" xfId="0" applyFont="1" applyFill="1" applyBorder="1" applyAlignment="1">
      <alignment horizontal="center" vertical="center" wrapText="1"/>
    </xf>
    <xf numFmtId="0" fontId="26" fillId="9" borderId="43" xfId="0" applyFont="1" applyFill="1" applyBorder="1" applyAlignment="1">
      <alignment horizontal="center" vertical="center" wrapText="1"/>
    </xf>
    <xf numFmtId="0" fontId="26" fillId="9" borderId="12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6" fillId="0" borderId="41" xfId="0" applyFont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1" fillId="0" borderId="4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9" fillId="7" borderId="2" xfId="0" applyFont="1" applyFill="1" applyBorder="1" applyAlignment="1">
      <alignment horizontal="center" vertical="center" wrapText="1"/>
    </xf>
    <xf numFmtId="0" fontId="29" fillId="7" borderId="50" xfId="0" applyFont="1" applyFill="1" applyBorder="1" applyAlignment="1">
      <alignment horizontal="center" vertical="center" wrapText="1"/>
    </xf>
    <xf numFmtId="0" fontId="29" fillId="7" borderId="17" xfId="0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0" fillId="0" borderId="16" xfId="0" applyBorder="1"/>
    <xf numFmtId="0" fontId="13" fillId="0" borderId="4" xfId="0" applyFont="1" applyBorder="1" applyAlignment="1">
      <alignment vertical="center" wrapText="1"/>
    </xf>
    <xf numFmtId="0" fontId="15" fillId="0" borderId="0" xfId="0" applyFont="1"/>
  </cellXfs>
  <cellStyles count="39">
    <cellStyle name="Bad" xfId="6" builtinId="27"/>
    <cellStyle name="Calculation" xfId="1" builtinId="22"/>
    <cellStyle name="Comma 2" xfId="11"/>
    <cellStyle name="Comma 22" xfId="12"/>
    <cellStyle name="Normal" xfId="0" builtinId="0"/>
    <cellStyle name="Normal 10" xfId="13"/>
    <cellStyle name="Normal 11" xfId="14"/>
    <cellStyle name="Normal 12" xfId="15"/>
    <cellStyle name="Normal 13" xfId="16"/>
    <cellStyle name="Normal 14" xfId="17"/>
    <cellStyle name="Normal 15" xfId="18"/>
    <cellStyle name="Normal 16" xfId="19"/>
    <cellStyle name="Normal 17" xfId="20"/>
    <cellStyle name="Normal 18" xfId="21"/>
    <cellStyle name="Normal 19" xfId="22"/>
    <cellStyle name="Normal 2" xfId="23"/>
    <cellStyle name="Normal 2 2" xfId="24"/>
    <cellStyle name="Normal 2 3" xfId="5"/>
    <cellStyle name="Normal 20" xfId="25"/>
    <cellStyle name="Normal 21" xfId="26"/>
    <cellStyle name="Normal 22" xfId="27"/>
    <cellStyle name="Normal 23" xfId="28"/>
    <cellStyle name="Normal 24" xfId="29"/>
    <cellStyle name="Normal 25" xfId="30"/>
    <cellStyle name="Normal 26" xfId="31"/>
    <cellStyle name="Normal 27" xfId="32"/>
    <cellStyle name="Normal 3" xfId="33"/>
    <cellStyle name="Normal 3 10" xfId="7"/>
    <cellStyle name="Normal 3 2" xfId="34"/>
    <cellStyle name="Normal 3 2 3" xfId="2"/>
    <cellStyle name="Normal 3 2 3 2 2" xfId="10"/>
    <cellStyle name="Normal 3 2 5" xfId="9"/>
    <cellStyle name="Normal 3 2 6" xfId="4"/>
    <cellStyle name="Normal 4" xfId="8"/>
    <cellStyle name="Normal 6" xfId="3"/>
    <cellStyle name="Normal 7" xfId="35"/>
    <cellStyle name="Normal 8" xfId="36"/>
    <cellStyle name="Normal 9" xfId="37"/>
    <cellStyle name="Percent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IP%202019-20/Users/pc/Desktop/RNTCP%20PIP%202018-2019/State%20PIP%202018-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ST%20NPCC%20PIP%20-20-21/NTEP%20PIP%202020-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uidelines"/>
      <sheetName val="State PIP"/>
      <sheetName val="SOE Last four quarters"/>
      <sheetName val="List"/>
      <sheetName val="Priority Areas"/>
      <sheetName val="Organization of services"/>
      <sheetName val="Contractual Staff"/>
      <sheetName val="PIP_ACSM section_NEW"/>
      <sheetName val="PPM"/>
      <sheetName val="RNTCP Training"/>
      <sheetName val="Districtwise Head summary"/>
      <sheetName val="Norms"/>
    </sheetNames>
    <sheetDataSet>
      <sheetData sheetId="0" refreshError="1"/>
      <sheetData sheetId="1">
        <row r="3">
          <cell r="B3" t="str">
            <v>Mizoram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udget Sheet"/>
      <sheetName val="HR"/>
      <sheetName val="Abstract"/>
      <sheetName val="SOE for Last 3 Years "/>
      <sheetName val="Organisation of Services"/>
      <sheetName val="Planned Activities FY 20-21"/>
      <sheetName val="PPM Annexure  "/>
      <sheetName val="ACSM Plan"/>
      <sheetName val="Training Plan"/>
      <sheetName val="ACF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1"/>
  <sheetViews>
    <sheetView zoomScale="85" zoomScaleNormal="85" zoomScaleSheetLayoutView="100" workbookViewId="0">
      <pane ySplit="1" topLeftCell="A2" activePane="bottomLeft" state="frozen"/>
      <selection activeCell="Q4" sqref="Q4:Q5"/>
      <selection pane="bottomLeft" activeCell="F8" sqref="F8"/>
    </sheetView>
  </sheetViews>
  <sheetFormatPr defaultColWidth="8.85546875" defaultRowHeight="15"/>
  <cols>
    <col min="1" max="1" width="4.7109375" style="72" customWidth="1"/>
    <col min="2" max="2" width="11.28515625" style="72" customWidth="1"/>
    <col min="3" max="3" width="7.85546875" style="72" customWidth="1"/>
    <col min="4" max="4" width="30.5703125" style="72" customWidth="1"/>
    <col min="5" max="5" width="8.7109375" style="72" customWidth="1"/>
    <col min="6" max="6" width="17.5703125" style="72" bestFit="1" customWidth="1"/>
    <col min="7" max="11" width="10.28515625" style="72" customWidth="1"/>
    <col min="12" max="12" width="15.140625" style="147" customWidth="1"/>
    <col min="13" max="13" width="11.28515625" style="147" customWidth="1"/>
    <col min="14" max="14" width="10.28515625" style="147" customWidth="1"/>
    <col min="15" max="15" width="11.28515625" style="147" customWidth="1"/>
    <col min="16" max="16" width="10.140625" style="228" customWidth="1"/>
    <col min="17" max="17" width="50.140625" style="72" customWidth="1"/>
    <col min="18" max="16384" width="8.85546875" style="72"/>
  </cols>
  <sheetData>
    <row r="1" spans="1:18" ht="153">
      <c r="A1" s="65" t="s">
        <v>0</v>
      </c>
      <c r="B1" s="65" t="s">
        <v>1</v>
      </c>
      <c r="C1" s="66" t="s">
        <v>2</v>
      </c>
      <c r="D1" s="66" t="s">
        <v>3</v>
      </c>
      <c r="E1" s="66" t="s">
        <v>4</v>
      </c>
      <c r="F1" s="66" t="s">
        <v>5</v>
      </c>
      <c r="G1" s="248" t="s">
        <v>666</v>
      </c>
      <c r="H1" s="248" t="s">
        <v>667</v>
      </c>
      <c r="I1" s="248" t="s">
        <v>668</v>
      </c>
      <c r="J1" s="248" t="s">
        <v>669</v>
      </c>
      <c r="K1" s="249" t="s">
        <v>518</v>
      </c>
      <c r="L1" s="66" t="s">
        <v>7</v>
      </c>
      <c r="M1" s="66" t="s">
        <v>536</v>
      </c>
      <c r="N1" s="66" t="s">
        <v>9</v>
      </c>
      <c r="O1" s="66" t="s">
        <v>537</v>
      </c>
      <c r="P1" s="148" t="s">
        <v>11</v>
      </c>
      <c r="Q1" s="66" t="s">
        <v>12</v>
      </c>
      <c r="R1" s="67"/>
    </row>
    <row r="2" spans="1:18">
      <c r="A2" s="73">
        <v>1</v>
      </c>
      <c r="B2" s="384" t="s">
        <v>13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154">
        <f>P3+P6</f>
        <v>240.036</v>
      </c>
      <c r="Q2" s="74"/>
      <c r="R2" s="67"/>
    </row>
    <row r="3" spans="1:18" s="173" customFormat="1" ht="45">
      <c r="A3" s="85"/>
      <c r="B3" s="34" t="s">
        <v>343</v>
      </c>
      <c r="C3" s="33"/>
      <c r="D3" s="233" t="s">
        <v>346</v>
      </c>
      <c r="E3" s="75" t="s">
        <v>15</v>
      </c>
      <c r="F3" s="75" t="s">
        <v>608</v>
      </c>
      <c r="G3" s="76"/>
      <c r="H3" s="76"/>
      <c r="I3" s="76"/>
      <c r="J3" s="76"/>
      <c r="K3" s="76"/>
      <c r="L3" s="219"/>
      <c r="M3" s="82"/>
      <c r="N3" s="81"/>
      <c r="O3" s="82"/>
      <c r="P3" s="224">
        <f>P4+P5</f>
        <v>90.036000000000001</v>
      </c>
      <c r="Q3" s="233"/>
      <c r="R3" s="85"/>
    </row>
    <row r="4" spans="1:18" s="92" customFormat="1" ht="67.5" customHeight="1">
      <c r="A4" s="88"/>
      <c r="B4" s="135"/>
      <c r="C4" s="136"/>
      <c r="D4" s="87" t="s">
        <v>499</v>
      </c>
      <c r="E4" s="137"/>
      <c r="F4" s="137"/>
      <c r="G4" s="138"/>
      <c r="H4" s="138"/>
      <c r="I4" s="138"/>
      <c r="J4" s="138"/>
      <c r="K4" s="138"/>
      <c r="L4" s="208" t="s">
        <v>504</v>
      </c>
      <c r="M4" s="89">
        <v>800</v>
      </c>
      <c r="N4" s="306">
        <f>M4/100000</f>
        <v>8.0000000000000002E-3</v>
      </c>
      <c r="O4" s="89">
        <v>8784</v>
      </c>
      <c r="P4" s="149">
        <f>O4*N4</f>
        <v>70.272000000000006</v>
      </c>
      <c r="Q4" s="385"/>
      <c r="R4" s="88"/>
    </row>
    <row r="5" spans="1:18" s="92" customFormat="1" ht="81" customHeight="1">
      <c r="A5" s="88"/>
      <c r="B5" s="135"/>
      <c r="C5" s="136"/>
      <c r="D5" s="87" t="s">
        <v>500</v>
      </c>
      <c r="E5" s="137"/>
      <c r="F5" s="137"/>
      <c r="G5" s="138"/>
      <c r="H5" s="138"/>
      <c r="I5" s="138"/>
      <c r="J5" s="138"/>
      <c r="K5" s="138"/>
      <c r="L5" s="208" t="s">
        <v>505</v>
      </c>
      <c r="M5" s="89">
        <v>450</v>
      </c>
      <c r="N5" s="306">
        <f>450/100000</f>
        <v>4.4999999999999997E-3</v>
      </c>
      <c r="O5" s="89">
        <v>4392</v>
      </c>
      <c r="P5" s="149">
        <f t="shared" ref="P5" si="0">N5*O5</f>
        <v>19.763999999999999</v>
      </c>
      <c r="Q5" s="386"/>
      <c r="R5" s="88"/>
    </row>
    <row r="6" spans="1:18" s="173" customFormat="1" ht="34.5" customHeight="1">
      <c r="A6" s="85"/>
      <c r="B6" s="34" t="s">
        <v>344</v>
      </c>
      <c r="C6" s="232" t="s">
        <v>345</v>
      </c>
      <c r="D6" s="85" t="s">
        <v>347</v>
      </c>
      <c r="E6" s="75"/>
      <c r="F6" s="75"/>
      <c r="G6" s="76"/>
      <c r="H6" s="76"/>
      <c r="I6" s="76"/>
      <c r="J6" s="76"/>
      <c r="K6" s="76"/>
      <c r="L6" s="219"/>
      <c r="M6" s="82"/>
      <c r="N6" s="81"/>
      <c r="O6" s="82"/>
      <c r="P6" s="224">
        <f>P7+P8+P9</f>
        <v>150</v>
      </c>
      <c r="Q6" s="233"/>
      <c r="R6" s="85"/>
    </row>
    <row r="7" spans="1:18" s="92" customFormat="1" ht="99.75" customHeight="1">
      <c r="A7" s="88"/>
      <c r="B7" s="135"/>
      <c r="C7" s="160"/>
      <c r="D7" s="88" t="s">
        <v>501</v>
      </c>
      <c r="E7" s="137"/>
      <c r="F7" s="137"/>
      <c r="G7" s="138"/>
      <c r="H7" s="138"/>
      <c r="I7" s="138"/>
      <c r="J7" s="138"/>
      <c r="K7" s="138"/>
      <c r="L7" s="208" t="s">
        <v>506</v>
      </c>
      <c r="M7" s="89">
        <v>3000</v>
      </c>
      <c r="N7" s="90">
        <v>0.03</v>
      </c>
      <c r="O7" s="89">
        <v>3510</v>
      </c>
      <c r="P7" s="149">
        <f t="shared" ref="P7:P8" si="1">N7*O7</f>
        <v>105.3</v>
      </c>
      <c r="Q7" s="385" t="s">
        <v>670</v>
      </c>
      <c r="R7" s="88"/>
    </row>
    <row r="8" spans="1:18" s="92" customFormat="1" ht="79.5" customHeight="1">
      <c r="A8" s="88"/>
      <c r="B8" s="135"/>
      <c r="C8" s="160"/>
      <c r="D8" s="88" t="s">
        <v>502</v>
      </c>
      <c r="E8" s="137"/>
      <c r="F8" s="137"/>
      <c r="G8" s="138"/>
      <c r="H8" s="138"/>
      <c r="I8" s="138"/>
      <c r="J8" s="138"/>
      <c r="K8" s="138"/>
      <c r="L8" s="208" t="s">
        <v>506</v>
      </c>
      <c r="M8" s="89">
        <v>3000</v>
      </c>
      <c r="N8" s="90">
        <v>0.03</v>
      </c>
      <c r="O8" s="89">
        <v>150</v>
      </c>
      <c r="P8" s="149">
        <f t="shared" si="1"/>
        <v>4.5</v>
      </c>
      <c r="Q8" s="387"/>
      <c r="R8" s="88"/>
    </row>
    <row r="9" spans="1:18" s="92" customFormat="1" ht="82.5" customHeight="1">
      <c r="A9" s="88"/>
      <c r="B9" s="135"/>
      <c r="C9" s="160"/>
      <c r="D9" s="88" t="s">
        <v>503</v>
      </c>
      <c r="E9" s="137"/>
      <c r="F9" s="137"/>
      <c r="G9" s="138"/>
      <c r="H9" s="138"/>
      <c r="I9" s="138"/>
      <c r="J9" s="138"/>
      <c r="K9" s="138"/>
      <c r="L9" s="208" t="s">
        <v>507</v>
      </c>
      <c r="M9" s="89">
        <v>12000</v>
      </c>
      <c r="N9" s="90">
        <f>M9/100000</f>
        <v>0.12</v>
      </c>
      <c r="O9" s="89">
        <v>335</v>
      </c>
      <c r="P9" s="149">
        <f>O9*N9</f>
        <v>40.199999999999996</v>
      </c>
      <c r="Q9" s="386"/>
      <c r="R9" s="88"/>
    </row>
    <row r="10" spans="1:18" ht="19.5" customHeight="1">
      <c r="A10" s="73">
        <v>2</v>
      </c>
      <c r="B10" s="388" t="s">
        <v>16</v>
      </c>
      <c r="C10" s="388"/>
      <c r="D10" s="388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154">
        <f>P11</f>
        <v>0</v>
      </c>
      <c r="Q10" s="74"/>
      <c r="R10" s="67" t="s">
        <v>288</v>
      </c>
    </row>
    <row r="11" spans="1:18" s="173" customFormat="1" ht="38.25">
      <c r="A11" s="85"/>
      <c r="B11" s="193" t="s">
        <v>348</v>
      </c>
      <c r="C11" s="234"/>
      <c r="D11" s="232" t="s">
        <v>349</v>
      </c>
      <c r="E11" s="85"/>
      <c r="F11" s="85"/>
      <c r="G11" s="85"/>
      <c r="H11" s="85"/>
      <c r="I11" s="85"/>
      <c r="J11" s="85"/>
      <c r="K11" s="85"/>
      <c r="L11" s="81"/>
      <c r="M11" s="82"/>
      <c r="N11" s="81"/>
      <c r="O11" s="82"/>
      <c r="P11" s="224">
        <f>P12+P13</f>
        <v>0</v>
      </c>
      <c r="Q11" s="233"/>
      <c r="R11" s="85"/>
    </row>
    <row r="12" spans="1:18" ht="45">
      <c r="A12" s="67"/>
      <c r="B12" s="162"/>
      <c r="C12" s="163"/>
      <c r="D12" s="161" t="s">
        <v>508</v>
      </c>
      <c r="E12" s="67"/>
      <c r="F12" s="67"/>
      <c r="G12" s="67"/>
      <c r="H12" s="67"/>
      <c r="I12" s="67"/>
      <c r="J12" s="67"/>
      <c r="K12" s="67"/>
      <c r="L12" s="42" t="s">
        <v>509</v>
      </c>
      <c r="M12" s="89"/>
      <c r="N12" s="90"/>
      <c r="O12" s="89"/>
      <c r="P12" s="149">
        <f t="shared" ref="P12:P13" si="2">N12*O12</f>
        <v>0</v>
      </c>
      <c r="Q12" s="44"/>
      <c r="R12" s="67"/>
    </row>
    <row r="13" spans="1:18" ht="45">
      <c r="A13" s="67"/>
      <c r="B13" s="162"/>
      <c r="C13" s="163"/>
      <c r="D13" s="161" t="s">
        <v>579</v>
      </c>
      <c r="E13" s="67"/>
      <c r="F13" s="67"/>
      <c r="G13" s="67"/>
      <c r="H13" s="67"/>
      <c r="I13" s="67"/>
      <c r="J13" s="67"/>
      <c r="K13" s="67"/>
      <c r="L13" s="42" t="s">
        <v>510</v>
      </c>
      <c r="M13" s="89"/>
      <c r="N13" s="90"/>
      <c r="O13" s="89"/>
      <c r="P13" s="149">
        <f t="shared" si="2"/>
        <v>0</v>
      </c>
      <c r="Q13" s="44"/>
      <c r="R13" s="67"/>
    </row>
    <row r="14" spans="1:18" ht="30.75" customHeight="1">
      <c r="A14" s="73">
        <v>3</v>
      </c>
      <c r="B14" s="388" t="s">
        <v>17</v>
      </c>
      <c r="C14" s="388"/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154">
        <f>P15</f>
        <v>38.825000000000003</v>
      </c>
      <c r="Q14" s="74"/>
      <c r="R14" s="67" t="s">
        <v>288</v>
      </c>
    </row>
    <row r="15" spans="1:18" s="173" customFormat="1">
      <c r="A15" s="85"/>
      <c r="B15" s="190" t="s">
        <v>350</v>
      </c>
      <c r="C15" s="33" t="s">
        <v>18</v>
      </c>
      <c r="D15" s="33" t="s">
        <v>671</v>
      </c>
      <c r="E15" s="75" t="s">
        <v>15</v>
      </c>
      <c r="F15" s="75" t="s">
        <v>608</v>
      </c>
      <c r="G15" s="76"/>
      <c r="H15" s="76"/>
      <c r="I15" s="76"/>
      <c r="J15" s="76"/>
      <c r="K15" s="76"/>
      <c r="L15" s="219"/>
      <c r="M15" s="219"/>
      <c r="N15" s="219"/>
      <c r="O15" s="219"/>
      <c r="P15" s="178">
        <f>P16+P17+P18+P20+P21+P22+P23+P24</f>
        <v>38.825000000000003</v>
      </c>
      <c r="Q15" s="34"/>
      <c r="R15" s="85"/>
    </row>
    <row r="16" spans="1:18" ht="69" customHeight="1">
      <c r="A16" s="67"/>
      <c r="B16" s="164" t="s">
        <v>354</v>
      </c>
      <c r="C16" s="67"/>
      <c r="D16" s="164" t="s">
        <v>351</v>
      </c>
      <c r="E16" s="67"/>
      <c r="F16" s="67"/>
      <c r="G16" s="67"/>
      <c r="H16" s="67"/>
      <c r="I16" s="67"/>
      <c r="J16" s="67"/>
      <c r="K16" s="67"/>
      <c r="L16" s="42" t="s">
        <v>511</v>
      </c>
      <c r="M16" s="42">
        <v>1000</v>
      </c>
      <c r="N16" s="300">
        <f>M16/100000</f>
        <v>0.01</v>
      </c>
      <c r="O16" s="42">
        <v>1760</v>
      </c>
      <c r="P16" s="104">
        <f>O16*N16</f>
        <v>17.600000000000001</v>
      </c>
      <c r="Q16" s="307" t="s">
        <v>672</v>
      </c>
      <c r="R16" s="67"/>
    </row>
    <row r="17" spans="1:18" ht="81.75" customHeight="1">
      <c r="A17" s="67"/>
      <c r="B17" s="164" t="s">
        <v>355</v>
      </c>
      <c r="C17" s="67"/>
      <c r="D17" s="164" t="s">
        <v>352</v>
      </c>
      <c r="E17" s="67"/>
      <c r="F17" s="67"/>
      <c r="G17" s="67"/>
      <c r="H17" s="67"/>
      <c r="I17" s="67"/>
      <c r="J17" s="67"/>
      <c r="K17" s="67"/>
      <c r="L17" s="42" t="s">
        <v>512</v>
      </c>
      <c r="M17" s="42">
        <v>5000</v>
      </c>
      <c r="N17" s="300">
        <f t="shared" ref="N17:N18" si="3">M17/100000</f>
        <v>0.05</v>
      </c>
      <c r="O17" s="42">
        <v>187</v>
      </c>
      <c r="P17" s="104">
        <f>O17*N17</f>
        <v>9.35</v>
      </c>
      <c r="Q17" s="307" t="s">
        <v>673</v>
      </c>
      <c r="R17" s="67"/>
    </row>
    <row r="18" spans="1:18" s="92" customFormat="1" ht="118.5" customHeight="1">
      <c r="A18" s="88"/>
      <c r="B18" s="165" t="s">
        <v>356</v>
      </c>
      <c r="C18" s="88"/>
      <c r="D18" s="165" t="s">
        <v>353</v>
      </c>
      <c r="E18" s="88"/>
      <c r="F18" s="88"/>
      <c r="G18" s="88"/>
      <c r="H18" s="88"/>
      <c r="I18" s="88"/>
      <c r="J18" s="88"/>
      <c r="K18" s="88"/>
      <c r="L18" s="90" t="s">
        <v>513</v>
      </c>
      <c r="M18" s="90">
        <v>500</v>
      </c>
      <c r="N18" s="300">
        <f t="shared" si="3"/>
        <v>5.0000000000000001E-3</v>
      </c>
      <c r="O18" s="90">
        <v>490</v>
      </c>
      <c r="P18" s="149">
        <f>O18*N18</f>
        <v>2.4500000000000002</v>
      </c>
      <c r="Q18" s="307" t="s">
        <v>674</v>
      </c>
      <c r="R18" s="88"/>
    </row>
    <row r="19" spans="1:18" s="173" customFormat="1">
      <c r="A19" s="85"/>
      <c r="B19" s="190" t="s">
        <v>357</v>
      </c>
      <c r="C19" s="85"/>
      <c r="D19" s="229" t="s">
        <v>359</v>
      </c>
      <c r="E19" s="230" t="s">
        <v>360</v>
      </c>
      <c r="F19" s="85"/>
      <c r="G19" s="85"/>
      <c r="H19" s="85"/>
      <c r="I19" s="85"/>
      <c r="J19" s="85"/>
      <c r="K19" s="85"/>
      <c r="L19" s="82"/>
      <c r="M19" s="82"/>
      <c r="N19" s="82"/>
      <c r="O19" s="82"/>
      <c r="P19" s="224">
        <f>P20+P21+P22</f>
        <v>6.2250000000000005</v>
      </c>
      <c r="Q19" s="85"/>
      <c r="R19" s="85"/>
    </row>
    <row r="20" spans="1:18" s="92" customFormat="1" ht="78.75" customHeight="1">
      <c r="A20" s="88"/>
      <c r="B20" s="165"/>
      <c r="C20" s="88"/>
      <c r="D20" s="202" t="s">
        <v>198</v>
      </c>
      <c r="E20" s="167"/>
      <c r="F20" s="88"/>
      <c r="G20" s="88"/>
      <c r="H20" s="88"/>
      <c r="I20" s="88"/>
      <c r="J20" s="88"/>
      <c r="K20" s="88"/>
      <c r="L20" s="90" t="s">
        <v>580</v>
      </c>
      <c r="M20" s="90">
        <v>500</v>
      </c>
      <c r="N20" s="300">
        <f t="shared" ref="N20:N22" si="4">M20/100000</f>
        <v>5.0000000000000001E-3</v>
      </c>
      <c r="O20" s="90">
        <v>340</v>
      </c>
      <c r="P20" s="149">
        <f t="shared" ref="P20:P22" si="5">O20*N20</f>
        <v>1.7</v>
      </c>
      <c r="Q20" s="308" t="s">
        <v>675</v>
      </c>
      <c r="R20" s="88"/>
    </row>
    <row r="21" spans="1:18" s="92" customFormat="1" ht="45">
      <c r="A21" s="88"/>
      <c r="B21" s="165"/>
      <c r="C21" s="88"/>
      <c r="D21" s="203" t="s">
        <v>457</v>
      </c>
      <c r="E21" s="167"/>
      <c r="F21" s="88"/>
      <c r="G21" s="88"/>
      <c r="H21" s="88"/>
      <c r="I21" s="88"/>
      <c r="J21" s="88"/>
      <c r="K21" s="88"/>
      <c r="L21" s="90" t="s">
        <v>514</v>
      </c>
      <c r="M21" s="90">
        <v>25</v>
      </c>
      <c r="N21" s="300">
        <f t="shared" si="4"/>
        <v>2.5000000000000001E-4</v>
      </c>
      <c r="O21" s="90">
        <v>18100</v>
      </c>
      <c r="P21" s="149">
        <f t="shared" si="5"/>
        <v>4.5250000000000004</v>
      </c>
      <c r="Q21" s="308" t="s">
        <v>676</v>
      </c>
      <c r="R21" s="88"/>
    </row>
    <row r="22" spans="1:18" s="92" customFormat="1" ht="60">
      <c r="A22" s="88"/>
      <c r="B22" s="165"/>
      <c r="C22" s="88"/>
      <c r="D22" s="203" t="s">
        <v>516</v>
      </c>
      <c r="E22" s="167"/>
      <c r="F22" s="88"/>
      <c r="G22" s="88"/>
      <c r="H22" s="88"/>
      <c r="I22" s="88"/>
      <c r="J22" s="88"/>
      <c r="K22" s="88"/>
      <c r="L22" s="90" t="s">
        <v>515</v>
      </c>
      <c r="M22" s="90"/>
      <c r="N22" s="300">
        <f t="shared" si="4"/>
        <v>0</v>
      </c>
      <c r="O22" s="90"/>
      <c r="P22" s="149">
        <f t="shared" si="5"/>
        <v>0</v>
      </c>
      <c r="Q22" s="88"/>
      <c r="R22" s="88"/>
    </row>
    <row r="23" spans="1:18" s="92" customFormat="1">
      <c r="A23" s="88"/>
      <c r="B23" s="165"/>
      <c r="C23" s="88"/>
      <c r="D23" s="203" t="s">
        <v>358</v>
      </c>
      <c r="E23" s="167"/>
      <c r="F23" s="88"/>
      <c r="G23" s="88"/>
      <c r="H23" s="88"/>
      <c r="I23" s="88"/>
      <c r="J23" s="88"/>
      <c r="K23" s="88"/>
      <c r="L23" s="90"/>
      <c r="M23" s="90"/>
      <c r="N23" s="300"/>
      <c r="O23" s="90"/>
      <c r="P23" s="149"/>
      <c r="Q23" s="88"/>
      <c r="R23" s="88"/>
    </row>
    <row r="24" spans="1:18" s="173" customFormat="1" ht="30">
      <c r="A24" s="85"/>
      <c r="B24" s="266" t="s">
        <v>571</v>
      </c>
      <c r="C24" s="177"/>
      <c r="D24" s="267" t="s">
        <v>677</v>
      </c>
      <c r="E24" s="268"/>
      <c r="F24" s="177"/>
      <c r="G24" s="177"/>
      <c r="H24" s="177"/>
      <c r="I24" s="177"/>
      <c r="J24" s="177"/>
      <c r="K24" s="177"/>
      <c r="L24" s="269"/>
      <c r="M24" s="269"/>
      <c r="N24" s="225"/>
      <c r="O24" s="270"/>
      <c r="P24" s="224">
        <f>P25+P26</f>
        <v>3.2</v>
      </c>
      <c r="Q24" s="85"/>
      <c r="R24" s="85"/>
    </row>
    <row r="25" spans="1:18" s="92" customFormat="1" ht="63" customHeight="1">
      <c r="A25" s="88"/>
      <c r="B25" s="165" t="s">
        <v>572</v>
      </c>
      <c r="C25" s="88"/>
      <c r="D25" s="203" t="s">
        <v>573</v>
      </c>
      <c r="E25" s="167" t="s">
        <v>15</v>
      </c>
      <c r="F25" s="88" t="s">
        <v>608</v>
      </c>
      <c r="G25" s="88"/>
      <c r="H25" s="88"/>
      <c r="I25" s="88"/>
      <c r="J25" s="88"/>
      <c r="K25" s="88"/>
      <c r="L25" s="90" t="s">
        <v>547</v>
      </c>
      <c r="M25" s="90">
        <v>15000</v>
      </c>
      <c r="N25" s="300">
        <v>0.15</v>
      </c>
      <c r="O25" s="90">
        <v>2</v>
      </c>
      <c r="P25" s="149">
        <f>N25*O25</f>
        <v>0.3</v>
      </c>
      <c r="Q25" s="88"/>
      <c r="R25" s="88"/>
    </row>
    <row r="26" spans="1:18" s="92" customFormat="1" ht="30">
      <c r="A26" s="88"/>
      <c r="B26" s="165" t="s">
        <v>574</v>
      </c>
      <c r="C26" s="88"/>
      <c r="D26" s="203" t="s">
        <v>575</v>
      </c>
      <c r="E26" s="167" t="s">
        <v>15</v>
      </c>
      <c r="F26" s="88" t="s">
        <v>608</v>
      </c>
      <c r="G26" s="88"/>
      <c r="H26" s="88"/>
      <c r="I26" s="88"/>
      <c r="J26" s="88"/>
      <c r="K26" s="88"/>
      <c r="L26" s="90" t="s">
        <v>576</v>
      </c>
      <c r="M26" s="90">
        <v>10000</v>
      </c>
      <c r="N26" s="300">
        <f>M26/100000</f>
        <v>0.1</v>
      </c>
      <c r="O26" s="90">
        <v>29</v>
      </c>
      <c r="P26" s="149">
        <f>N26*O26</f>
        <v>2.9000000000000004</v>
      </c>
      <c r="Q26" s="88"/>
      <c r="R26" s="88"/>
    </row>
    <row r="27" spans="1:18" s="191" customFormat="1" ht="27" customHeight="1">
      <c r="A27" s="74">
        <v>4</v>
      </c>
      <c r="B27" s="370" t="s">
        <v>386</v>
      </c>
      <c r="C27" s="371"/>
      <c r="D27" s="371"/>
      <c r="E27" s="371"/>
      <c r="F27" s="371"/>
      <c r="G27" s="371"/>
      <c r="H27" s="371"/>
      <c r="I27" s="371"/>
      <c r="J27" s="371"/>
      <c r="K27" s="371"/>
      <c r="L27" s="371"/>
      <c r="M27" s="371"/>
      <c r="N27" s="371"/>
      <c r="O27" s="372"/>
      <c r="P27" s="220"/>
      <c r="Q27" s="74"/>
      <c r="R27" s="74"/>
    </row>
    <row r="28" spans="1:18">
      <c r="A28" s="67"/>
      <c r="B28" s="98"/>
      <c r="C28" s="99"/>
      <c r="D28" s="100"/>
      <c r="E28" s="100"/>
      <c r="F28" s="100"/>
      <c r="G28" s="100"/>
      <c r="H28" s="100"/>
      <c r="I28" s="100"/>
      <c r="J28" s="100"/>
      <c r="K28" s="100"/>
      <c r="L28" s="221"/>
      <c r="M28" s="221"/>
      <c r="N28" s="221"/>
      <c r="O28" s="222"/>
      <c r="P28" s="153"/>
      <c r="Q28" s="67"/>
      <c r="R28" s="67"/>
    </row>
    <row r="29" spans="1:18" ht="18.75" customHeight="1">
      <c r="A29" s="73">
        <v>5</v>
      </c>
      <c r="B29" s="370" t="s">
        <v>21</v>
      </c>
      <c r="C29" s="371"/>
      <c r="D29" s="371"/>
      <c r="E29" s="371"/>
      <c r="F29" s="371"/>
      <c r="G29" s="371"/>
      <c r="H29" s="371"/>
      <c r="I29" s="371"/>
      <c r="J29" s="371"/>
      <c r="K29" s="371"/>
      <c r="L29" s="371"/>
      <c r="M29" s="371"/>
      <c r="N29" s="371"/>
      <c r="O29" s="372"/>
      <c r="P29" s="154">
        <f>P30</f>
        <v>44.5</v>
      </c>
      <c r="Q29" s="74"/>
      <c r="R29" s="67" t="s">
        <v>288</v>
      </c>
    </row>
    <row r="30" spans="1:18">
      <c r="A30" s="67"/>
      <c r="B30" s="34" t="s">
        <v>22</v>
      </c>
      <c r="C30" s="34" t="s">
        <v>23</v>
      </c>
      <c r="D30" s="34" t="s">
        <v>24</v>
      </c>
      <c r="E30" s="34" t="s">
        <v>15</v>
      </c>
      <c r="F30" s="309" t="s">
        <v>608</v>
      </c>
      <c r="G30" s="34"/>
      <c r="H30" s="34"/>
      <c r="I30" s="34"/>
      <c r="J30" s="34"/>
      <c r="K30" s="34"/>
      <c r="L30" s="219"/>
      <c r="M30" s="219"/>
      <c r="N30" s="219"/>
      <c r="O30" s="219"/>
      <c r="P30" s="156">
        <f>P31+P55</f>
        <v>44.5</v>
      </c>
      <c r="Q30" s="34"/>
      <c r="R30" s="67"/>
    </row>
    <row r="31" spans="1:18" s="173" customFormat="1" ht="45.75" customHeight="1">
      <c r="A31" s="85"/>
      <c r="B31" s="85"/>
      <c r="C31" s="85"/>
      <c r="D31" s="250" t="s">
        <v>519</v>
      </c>
      <c r="E31" s="84"/>
      <c r="F31" s="84"/>
      <c r="G31" s="84"/>
      <c r="H31" s="84"/>
      <c r="I31" s="84"/>
      <c r="J31" s="84"/>
      <c r="K31" s="84"/>
      <c r="L31" s="35"/>
      <c r="M31" s="35"/>
      <c r="N31" s="35"/>
      <c r="O31" s="35"/>
      <c r="P31" s="151">
        <f>P41+P54</f>
        <v>22</v>
      </c>
      <c r="Q31" s="85"/>
      <c r="R31" s="85"/>
    </row>
    <row r="32" spans="1:18">
      <c r="A32" s="67"/>
      <c r="B32" s="67"/>
      <c r="C32" s="67"/>
      <c r="D32" s="205" t="s">
        <v>26</v>
      </c>
      <c r="E32" s="67"/>
      <c r="F32" s="67"/>
      <c r="G32" s="67"/>
      <c r="H32" s="67"/>
      <c r="I32" s="67"/>
      <c r="J32" s="67"/>
      <c r="K32" s="67"/>
      <c r="L32" s="300" t="s">
        <v>521</v>
      </c>
      <c r="M32" s="300"/>
      <c r="N32" s="300"/>
      <c r="O32" s="300"/>
      <c r="P32" s="104"/>
      <c r="Q32" s="67"/>
      <c r="R32" s="67"/>
    </row>
    <row r="33" spans="1:18" s="92" customFormat="1" ht="36.75" customHeight="1">
      <c r="A33" s="88"/>
      <c r="B33" s="88"/>
      <c r="C33" s="88"/>
      <c r="D33" s="80" t="s">
        <v>27</v>
      </c>
      <c r="E33" s="88"/>
      <c r="F33" s="88"/>
      <c r="G33" s="88"/>
      <c r="H33" s="88"/>
      <c r="I33" s="88"/>
      <c r="J33" s="88"/>
      <c r="K33" s="88"/>
      <c r="L33" s="300" t="s">
        <v>521</v>
      </c>
      <c r="M33" s="89"/>
      <c r="N33" s="89">
        <f t="shared" ref="N33:N37" si="6">M33/100000</f>
        <v>0</v>
      </c>
      <c r="O33" s="89"/>
      <c r="P33" s="149">
        <f t="shared" ref="P33:P37" si="7">N33*O33</f>
        <v>0</v>
      </c>
      <c r="Q33" s="88"/>
      <c r="R33" s="88"/>
    </row>
    <row r="34" spans="1:18" s="92" customFormat="1">
      <c r="A34" s="88"/>
      <c r="B34" s="88"/>
      <c r="C34" s="88"/>
      <c r="D34" s="80" t="s">
        <v>28</v>
      </c>
      <c r="E34" s="88"/>
      <c r="F34" s="88"/>
      <c r="G34" s="88"/>
      <c r="H34" s="88"/>
      <c r="I34" s="88"/>
      <c r="J34" s="88"/>
      <c r="K34" s="88"/>
      <c r="L34" s="300" t="s">
        <v>522</v>
      </c>
      <c r="M34" s="89"/>
      <c r="N34" s="89">
        <f t="shared" si="6"/>
        <v>0</v>
      </c>
      <c r="O34" s="89"/>
      <c r="P34" s="149">
        <f t="shared" si="7"/>
        <v>0</v>
      </c>
      <c r="Q34" s="204"/>
      <c r="R34" s="88"/>
    </row>
    <row r="35" spans="1:18" s="92" customFormat="1">
      <c r="A35" s="88"/>
      <c r="B35" s="88"/>
      <c r="C35" s="88"/>
      <c r="D35" s="80" t="s">
        <v>31</v>
      </c>
      <c r="E35" s="88"/>
      <c r="F35" s="88"/>
      <c r="G35" s="88"/>
      <c r="H35" s="88"/>
      <c r="I35" s="88"/>
      <c r="J35" s="88"/>
      <c r="K35" s="88"/>
      <c r="L35" s="300" t="s">
        <v>521</v>
      </c>
      <c r="M35" s="89"/>
      <c r="N35" s="89">
        <f t="shared" si="6"/>
        <v>0</v>
      </c>
      <c r="O35" s="89"/>
      <c r="P35" s="149">
        <f t="shared" si="7"/>
        <v>0</v>
      </c>
      <c r="Q35" s="87"/>
      <c r="R35" s="88"/>
    </row>
    <row r="36" spans="1:18" s="92" customFormat="1" ht="27.75" customHeight="1">
      <c r="A36" s="88"/>
      <c r="B36" s="88"/>
      <c r="C36" s="88"/>
      <c r="D36" s="80" t="s">
        <v>462</v>
      </c>
      <c r="E36" s="88"/>
      <c r="F36" s="88"/>
      <c r="G36" s="88"/>
      <c r="H36" s="88"/>
      <c r="I36" s="88"/>
      <c r="J36" s="88"/>
      <c r="K36" s="88"/>
      <c r="L36" s="300" t="s">
        <v>523</v>
      </c>
      <c r="M36" s="89"/>
      <c r="N36" s="89"/>
      <c r="O36" s="89"/>
      <c r="P36" s="149"/>
      <c r="Q36" s="87"/>
      <c r="R36" s="88"/>
    </row>
    <row r="37" spans="1:18" s="92" customFormat="1" ht="30">
      <c r="A37" s="88"/>
      <c r="B37" s="88"/>
      <c r="C37" s="88"/>
      <c r="D37" s="80" t="s">
        <v>458</v>
      </c>
      <c r="E37" s="88"/>
      <c r="F37" s="88"/>
      <c r="G37" s="88"/>
      <c r="H37" s="88"/>
      <c r="I37" s="88"/>
      <c r="J37" s="88"/>
      <c r="K37" s="88"/>
      <c r="L37" s="300" t="s">
        <v>523</v>
      </c>
      <c r="M37" s="89"/>
      <c r="N37" s="89">
        <f t="shared" si="6"/>
        <v>0</v>
      </c>
      <c r="O37" s="89"/>
      <c r="P37" s="149">
        <f t="shared" si="7"/>
        <v>0</v>
      </c>
      <c r="Q37" s="87"/>
      <c r="R37" s="88"/>
    </row>
    <row r="38" spans="1:18" s="92" customFormat="1" ht="30">
      <c r="A38" s="88"/>
      <c r="B38" s="88"/>
      <c r="C38" s="88"/>
      <c r="D38" s="68" t="s">
        <v>678</v>
      </c>
      <c r="E38" s="88"/>
      <c r="F38" s="88"/>
      <c r="G38" s="88"/>
      <c r="H38" s="88"/>
      <c r="I38" s="88"/>
      <c r="J38" s="88"/>
      <c r="K38" s="88"/>
      <c r="L38" s="300" t="s">
        <v>523</v>
      </c>
      <c r="M38" s="89">
        <v>1000000</v>
      </c>
      <c r="N38" s="89">
        <v>10</v>
      </c>
      <c r="O38" s="89">
        <v>1</v>
      </c>
      <c r="P38" s="149">
        <v>10</v>
      </c>
      <c r="Q38" s="87"/>
      <c r="R38" s="88"/>
    </row>
    <row r="39" spans="1:18" s="92" customFormat="1" ht="30">
      <c r="A39" s="88"/>
      <c r="B39" s="88"/>
      <c r="C39" s="88"/>
      <c r="D39" s="68" t="s">
        <v>460</v>
      </c>
      <c r="E39" s="88"/>
      <c r="F39" s="88"/>
      <c r="G39" s="88"/>
      <c r="H39" s="88"/>
      <c r="I39" s="88"/>
      <c r="J39" s="88"/>
      <c r="K39" s="88"/>
      <c r="L39" s="300" t="s">
        <v>523</v>
      </c>
      <c r="M39" s="89"/>
      <c r="N39" s="89"/>
      <c r="O39" s="89"/>
      <c r="P39" s="149"/>
      <c r="Q39" s="87"/>
      <c r="R39" s="88"/>
    </row>
    <row r="40" spans="1:18" s="92" customFormat="1" ht="30">
      <c r="A40" s="88"/>
      <c r="B40" s="88"/>
      <c r="C40" s="88"/>
      <c r="D40" s="68" t="s">
        <v>461</v>
      </c>
      <c r="E40" s="88"/>
      <c r="F40" s="88"/>
      <c r="G40" s="88"/>
      <c r="H40" s="88"/>
      <c r="I40" s="88"/>
      <c r="J40" s="88"/>
      <c r="K40" s="88"/>
      <c r="L40" s="300" t="s">
        <v>523</v>
      </c>
      <c r="M40" s="89"/>
      <c r="N40" s="89"/>
      <c r="O40" s="89"/>
      <c r="P40" s="149"/>
      <c r="Q40" s="87"/>
      <c r="R40" s="88"/>
    </row>
    <row r="41" spans="1:18">
      <c r="A41" s="67"/>
      <c r="B41" s="67"/>
      <c r="C41" s="67"/>
      <c r="D41" s="69" t="s">
        <v>286</v>
      </c>
      <c r="E41" s="78"/>
      <c r="F41" s="78"/>
      <c r="G41" s="78"/>
      <c r="H41" s="78"/>
      <c r="I41" s="78"/>
      <c r="J41" s="78"/>
      <c r="K41" s="78"/>
      <c r="L41" s="69"/>
      <c r="M41" s="69"/>
      <c r="N41" s="69"/>
      <c r="O41" s="69"/>
      <c r="P41" s="153">
        <f>SUM(P32:P40)</f>
        <v>10</v>
      </c>
      <c r="Q41" s="67"/>
      <c r="R41" s="67"/>
    </row>
    <row r="42" spans="1:18" ht="30">
      <c r="A42" s="67"/>
      <c r="B42" s="67"/>
      <c r="C42" s="67"/>
      <c r="D42" s="79" t="s">
        <v>33</v>
      </c>
      <c r="E42" s="67"/>
      <c r="F42" s="67"/>
      <c r="G42" s="67"/>
      <c r="H42" s="67"/>
      <c r="I42" s="67"/>
      <c r="J42" s="67"/>
      <c r="K42" s="67"/>
      <c r="L42" s="300" t="s">
        <v>522</v>
      </c>
      <c r="M42" s="300"/>
      <c r="N42" s="300"/>
      <c r="O42" s="300"/>
      <c r="P42" s="104"/>
      <c r="Q42" s="67"/>
      <c r="R42" s="67"/>
    </row>
    <row r="43" spans="1:18">
      <c r="A43" s="67"/>
      <c r="B43" s="67"/>
      <c r="C43" s="67"/>
      <c r="D43" s="80" t="s">
        <v>30</v>
      </c>
      <c r="E43" s="67"/>
      <c r="F43" s="67"/>
      <c r="G43" s="67"/>
      <c r="H43" s="67"/>
      <c r="I43" s="67"/>
      <c r="J43" s="67"/>
      <c r="K43" s="67"/>
      <c r="L43" s="300" t="s">
        <v>521</v>
      </c>
      <c r="M43" s="300"/>
      <c r="N43" s="300"/>
      <c r="O43" s="300"/>
      <c r="P43" s="104"/>
      <c r="Q43" s="67"/>
      <c r="R43" s="67"/>
    </row>
    <row r="44" spans="1:18" s="92" customFormat="1">
      <c r="A44" s="88"/>
      <c r="B44" s="88"/>
      <c r="C44" s="88"/>
      <c r="D44" s="80" t="s">
        <v>34</v>
      </c>
      <c r="E44" s="88"/>
      <c r="F44" s="88"/>
      <c r="G44" s="88"/>
      <c r="H44" s="88"/>
      <c r="I44" s="88"/>
      <c r="J44" s="88"/>
      <c r="K44" s="88"/>
      <c r="L44" s="89" t="s">
        <v>521</v>
      </c>
      <c r="M44" s="89"/>
      <c r="N44" s="89">
        <f t="shared" ref="N44:N45" si="8">M44/100000</f>
        <v>0</v>
      </c>
      <c r="O44" s="89"/>
      <c r="P44" s="149">
        <f>N44*O44</f>
        <v>0</v>
      </c>
      <c r="Q44" s="87"/>
      <c r="R44" s="88"/>
    </row>
    <row r="45" spans="1:18" s="92" customFormat="1" ht="30">
      <c r="A45" s="88"/>
      <c r="B45" s="88"/>
      <c r="C45" s="88"/>
      <c r="D45" s="80" t="s">
        <v>35</v>
      </c>
      <c r="E45" s="88"/>
      <c r="F45" s="88"/>
      <c r="G45" s="88"/>
      <c r="H45" s="88"/>
      <c r="I45" s="88"/>
      <c r="J45" s="88"/>
      <c r="K45" s="88"/>
      <c r="L45" s="89" t="s">
        <v>523</v>
      </c>
      <c r="M45" s="89"/>
      <c r="N45" s="89">
        <f t="shared" si="8"/>
        <v>0</v>
      </c>
      <c r="O45" s="89"/>
      <c r="P45" s="149">
        <f>N45*O45</f>
        <v>0</v>
      </c>
      <c r="Q45" s="87"/>
      <c r="R45" s="88"/>
    </row>
    <row r="46" spans="1:18" s="92" customFormat="1" ht="30">
      <c r="A46" s="88"/>
      <c r="B46" s="88"/>
      <c r="C46" s="88"/>
      <c r="D46" s="206" t="s">
        <v>463</v>
      </c>
      <c r="E46" s="88"/>
      <c r="F46" s="88"/>
      <c r="G46" s="88"/>
      <c r="H46" s="88"/>
      <c r="I46" s="88"/>
      <c r="J46" s="88"/>
      <c r="K46" s="88"/>
      <c r="L46" s="89" t="s">
        <v>523</v>
      </c>
      <c r="M46" s="89"/>
      <c r="N46" s="89"/>
      <c r="O46" s="89"/>
      <c r="P46" s="149"/>
      <c r="Q46" s="87"/>
      <c r="R46" s="88"/>
    </row>
    <row r="47" spans="1:18" ht="30">
      <c r="A47" s="67"/>
      <c r="B47" s="67"/>
      <c r="C47" s="67"/>
      <c r="D47" s="67" t="s">
        <v>32</v>
      </c>
      <c r="E47" s="67"/>
      <c r="F47" s="67"/>
      <c r="G47" s="67"/>
      <c r="H47" s="67"/>
      <c r="I47" s="67"/>
      <c r="J47" s="67"/>
      <c r="K47" s="67"/>
      <c r="L47" s="89" t="s">
        <v>523</v>
      </c>
      <c r="M47" s="300"/>
      <c r="N47" s="300"/>
      <c r="O47" s="300"/>
      <c r="P47" s="104"/>
      <c r="Q47" s="67"/>
      <c r="R47" s="67"/>
    </row>
    <row r="48" spans="1:18" ht="30">
      <c r="A48" s="67"/>
      <c r="B48" s="67"/>
      <c r="C48" s="67"/>
      <c r="D48" s="68" t="s">
        <v>459</v>
      </c>
      <c r="E48" s="67"/>
      <c r="F48" s="67"/>
      <c r="G48" s="67"/>
      <c r="H48" s="67"/>
      <c r="I48" s="67"/>
      <c r="J48" s="67"/>
      <c r="K48" s="67"/>
      <c r="L48" s="89" t="s">
        <v>523</v>
      </c>
      <c r="M48" s="300"/>
      <c r="N48" s="300"/>
      <c r="O48" s="300"/>
      <c r="P48" s="104"/>
      <c r="Q48" s="67"/>
      <c r="R48" s="67"/>
    </row>
    <row r="49" spans="1:18" ht="30">
      <c r="A49" s="67"/>
      <c r="B49" s="67"/>
      <c r="C49" s="67"/>
      <c r="D49" s="68" t="s">
        <v>460</v>
      </c>
      <c r="E49" s="67"/>
      <c r="F49" s="67"/>
      <c r="G49" s="67"/>
      <c r="H49" s="67"/>
      <c r="I49" s="67"/>
      <c r="J49" s="67"/>
      <c r="K49" s="67"/>
      <c r="L49" s="89" t="s">
        <v>523</v>
      </c>
      <c r="M49" s="300"/>
      <c r="N49" s="300"/>
      <c r="O49" s="300"/>
      <c r="P49" s="104"/>
      <c r="Q49" s="67"/>
      <c r="R49" s="67"/>
    </row>
    <row r="50" spans="1:18" ht="30">
      <c r="A50" s="67"/>
      <c r="B50" s="67"/>
      <c r="C50" s="67"/>
      <c r="D50" s="68" t="s">
        <v>461</v>
      </c>
      <c r="E50" s="67"/>
      <c r="F50" s="67"/>
      <c r="G50" s="67"/>
      <c r="H50" s="67"/>
      <c r="I50" s="67"/>
      <c r="J50" s="67"/>
      <c r="K50" s="67"/>
      <c r="L50" s="89" t="s">
        <v>523</v>
      </c>
      <c r="M50" s="300"/>
      <c r="N50" s="300"/>
      <c r="O50" s="300"/>
      <c r="P50" s="104"/>
      <c r="Q50" s="67"/>
      <c r="R50" s="67"/>
    </row>
    <row r="51" spans="1:18" s="92" customFormat="1" ht="27.75" customHeight="1">
      <c r="A51" s="88"/>
      <c r="B51" s="88"/>
      <c r="C51" s="88"/>
      <c r="D51" s="80" t="s">
        <v>464</v>
      </c>
      <c r="E51" s="88"/>
      <c r="F51" s="88"/>
      <c r="G51" s="88"/>
      <c r="H51" s="88"/>
      <c r="I51" s="88"/>
      <c r="J51" s="88"/>
      <c r="K51" s="88"/>
      <c r="L51" s="89" t="s">
        <v>523</v>
      </c>
      <c r="M51" s="89">
        <v>500000</v>
      </c>
      <c r="N51" s="89">
        <f>M51/100000</f>
        <v>5</v>
      </c>
      <c r="O51" s="89">
        <v>1</v>
      </c>
      <c r="P51" s="149">
        <f>N51*O51</f>
        <v>5</v>
      </c>
      <c r="Q51" s="87" t="s">
        <v>679</v>
      </c>
      <c r="R51" s="88"/>
    </row>
    <row r="52" spans="1:18" ht="30">
      <c r="A52" s="67"/>
      <c r="B52" s="67"/>
      <c r="C52" s="67"/>
      <c r="D52" s="67" t="s">
        <v>465</v>
      </c>
      <c r="E52" s="67"/>
      <c r="F52" s="67"/>
      <c r="G52" s="67"/>
      <c r="H52" s="67"/>
      <c r="I52" s="67"/>
      <c r="J52" s="67"/>
      <c r="K52" s="67"/>
      <c r="L52" s="89" t="s">
        <v>523</v>
      </c>
      <c r="M52" s="300"/>
      <c r="N52" s="300"/>
      <c r="O52" s="300"/>
      <c r="P52" s="104"/>
      <c r="Q52" s="67"/>
      <c r="R52" s="67"/>
    </row>
    <row r="53" spans="1:18" ht="30">
      <c r="A53" s="67"/>
      <c r="B53" s="67"/>
      <c r="C53" s="67"/>
      <c r="D53" s="67" t="s">
        <v>466</v>
      </c>
      <c r="E53" s="67"/>
      <c r="F53" s="67"/>
      <c r="G53" s="67"/>
      <c r="H53" s="67"/>
      <c r="I53" s="67"/>
      <c r="J53" s="67"/>
      <c r="K53" s="67"/>
      <c r="L53" s="89" t="s">
        <v>523</v>
      </c>
      <c r="M53" s="300">
        <v>100000</v>
      </c>
      <c r="N53" s="300">
        <v>1</v>
      </c>
      <c r="O53" s="300">
        <v>7</v>
      </c>
      <c r="P53" s="104">
        <v>7</v>
      </c>
      <c r="Q53" s="67"/>
      <c r="R53" s="67"/>
    </row>
    <row r="54" spans="1:18">
      <c r="A54" s="67"/>
      <c r="B54" s="67"/>
      <c r="C54" s="67"/>
      <c r="D54" s="69" t="s">
        <v>303</v>
      </c>
      <c r="E54" s="67"/>
      <c r="F54" s="67"/>
      <c r="G54" s="67"/>
      <c r="H54" s="67"/>
      <c r="I54" s="67"/>
      <c r="J54" s="67"/>
      <c r="K54" s="67"/>
      <c r="L54" s="300"/>
      <c r="M54" s="300"/>
      <c r="N54" s="300"/>
      <c r="O54" s="300"/>
      <c r="P54" s="223">
        <f>SUM(P42:P53)</f>
        <v>12</v>
      </c>
      <c r="Q54" s="67"/>
      <c r="R54" s="67"/>
    </row>
    <row r="55" spans="1:18" s="173" customFormat="1" ht="45.75" customHeight="1">
      <c r="A55" s="85"/>
      <c r="B55" s="85"/>
      <c r="C55" s="85"/>
      <c r="D55" s="250" t="s">
        <v>520</v>
      </c>
      <c r="E55" s="84"/>
      <c r="F55" s="84"/>
      <c r="G55" s="84"/>
      <c r="H55" s="84"/>
      <c r="I55" s="84"/>
      <c r="J55" s="84"/>
      <c r="K55" s="84"/>
      <c r="L55" s="35"/>
      <c r="M55" s="35"/>
      <c r="N55" s="35"/>
      <c r="O55" s="35"/>
      <c r="P55" s="151">
        <f>P65+P78</f>
        <v>22.5</v>
      </c>
      <c r="Q55" s="85"/>
      <c r="R55" s="85"/>
    </row>
    <row r="56" spans="1:18">
      <c r="A56" s="67"/>
      <c r="B56" s="67"/>
      <c r="C56" s="67"/>
      <c r="D56" s="205" t="s">
        <v>26</v>
      </c>
      <c r="E56" s="67"/>
      <c r="F56" s="67"/>
      <c r="G56" s="67"/>
      <c r="H56" s="67"/>
      <c r="I56" s="67"/>
      <c r="J56" s="67"/>
      <c r="K56" s="67"/>
      <c r="L56" s="300" t="s">
        <v>521</v>
      </c>
      <c r="M56" s="300"/>
      <c r="N56" s="300"/>
      <c r="O56" s="300"/>
      <c r="P56" s="104"/>
      <c r="Q56" s="67"/>
      <c r="R56" s="67"/>
    </row>
    <row r="57" spans="1:18" s="92" customFormat="1" ht="36.75" customHeight="1">
      <c r="A57" s="88"/>
      <c r="B57" s="88"/>
      <c r="C57" s="88"/>
      <c r="D57" s="80" t="s">
        <v>27</v>
      </c>
      <c r="E57" s="88"/>
      <c r="F57" s="88"/>
      <c r="G57" s="88"/>
      <c r="H57" s="88"/>
      <c r="I57" s="88"/>
      <c r="J57" s="88"/>
      <c r="K57" s="88"/>
      <c r="L57" s="300" t="s">
        <v>521</v>
      </c>
      <c r="M57" s="89"/>
      <c r="N57" s="89">
        <f t="shared" ref="N57:N59" si="9">M57/100000</f>
        <v>0</v>
      </c>
      <c r="O57" s="89"/>
      <c r="P57" s="149">
        <f t="shared" ref="P57:P59" si="10">N57*O57</f>
        <v>0</v>
      </c>
      <c r="Q57" s="88"/>
      <c r="R57" s="88"/>
    </row>
    <row r="58" spans="1:18" s="92" customFormat="1">
      <c r="A58" s="88"/>
      <c r="B58" s="88"/>
      <c r="C58" s="88"/>
      <c r="D58" s="80" t="s">
        <v>28</v>
      </c>
      <c r="E58" s="88"/>
      <c r="F58" s="88"/>
      <c r="G58" s="88"/>
      <c r="H58" s="88"/>
      <c r="I58" s="88"/>
      <c r="J58" s="88"/>
      <c r="K58" s="88"/>
      <c r="L58" s="300" t="s">
        <v>522</v>
      </c>
      <c r="M58" s="89"/>
      <c r="N58" s="89">
        <f t="shared" si="9"/>
        <v>0</v>
      </c>
      <c r="O58" s="89">
        <v>1</v>
      </c>
      <c r="P58" s="149">
        <f t="shared" si="10"/>
        <v>0</v>
      </c>
      <c r="Q58" s="204"/>
      <c r="R58" s="88"/>
    </row>
    <row r="59" spans="1:18" s="92" customFormat="1">
      <c r="A59" s="88"/>
      <c r="B59" s="88"/>
      <c r="C59" s="88"/>
      <c r="D59" s="80" t="s">
        <v>31</v>
      </c>
      <c r="E59" s="88"/>
      <c r="F59" s="88"/>
      <c r="G59" s="88"/>
      <c r="H59" s="88"/>
      <c r="I59" s="88"/>
      <c r="J59" s="88"/>
      <c r="K59" s="88"/>
      <c r="L59" s="300" t="s">
        <v>521</v>
      </c>
      <c r="M59" s="89"/>
      <c r="N59" s="89">
        <f t="shared" si="9"/>
        <v>0</v>
      </c>
      <c r="O59" s="89"/>
      <c r="P59" s="149">
        <f t="shared" si="10"/>
        <v>0</v>
      </c>
      <c r="Q59" s="87"/>
      <c r="R59" s="88"/>
    </row>
    <row r="60" spans="1:18" s="92" customFormat="1" ht="27.75" customHeight="1">
      <c r="A60" s="88"/>
      <c r="B60" s="88"/>
      <c r="C60" s="88"/>
      <c r="D60" s="80" t="s">
        <v>462</v>
      </c>
      <c r="E60" s="88"/>
      <c r="F60" s="88"/>
      <c r="G60" s="88"/>
      <c r="H60" s="88"/>
      <c r="I60" s="88"/>
      <c r="J60" s="88"/>
      <c r="K60" s="88"/>
      <c r="L60" s="300" t="s">
        <v>523</v>
      </c>
      <c r="M60" s="89"/>
      <c r="N60" s="89"/>
      <c r="O60" s="89"/>
      <c r="P60" s="149"/>
      <c r="Q60" s="87"/>
      <c r="R60" s="88"/>
    </row>
    <row r="61" spans="1:18" s="92" customFormat="1" ht="30">
      <c r="A61" s="88"/>
      <c r="B61" s="88"/>
      <c r="C61" s="88"/>
      <c r="D61" s="80" t="s">
        <v>458</v>
      </c>
      <c r="E61" s="88"/>
      <c r="F61" s="88"/>
      <c r="G61" s="88"/>
      <c r="H61" s="88"/>
      <c r="I61" s="88"/>
      <c r="J61" s="88"/>
      <c r="K61" s="88"/>
      <c r="L61" s="300" t="s">
        <v>523</v>
      </c>
      <c r="M61" s="89"/>
      <c r="N61" s="89">
        <f t="shared" ref="N61" si="11">M61/100000</f>
        <v>0</v>
      </c>
      <c r="O61" s="89"/>
      <c r="P61" s="149">
        <f t="shared" ref="P61" si="12">N61*O61</f>
        <v>0</v>
      </c>
      <c r="Q61" s="87"/>
      <c r="R61" s="88"/>
    </row>
    <row r="62" spans="1:18" s="92" customFormat="1" ht="30">
      <c r="A62" s="88"/>
      <c r="B62" s="88"/>
      <c r="C62" s="88"/>
      <c r="D62" s="68" t="s">
        <v>459</v>
      </c>
      <c r="E62" s="88"/>
      <c r="F62" s="88"/>
      <c r="G62" s="88"/>
      <c r="H62" s="88"/>
      <c r="I62" s="88"/>
      <c r="J62" s="88"/>
      <c r="K62" s="88"/>
      <c r="L62" s="300" t="s">
        <v>523</v>
      </c>
      <c r="M62" s="89"/>
      <c r="N62" s="89"/>
      <c r="O62" s="89"/>
      <c r="P62" s="149"/>
      <c r="Q62" s="87"/>
      <c r="R62" s="88"/>
    </row>
    <row r="63" spans="1:18" s="92" customFormat="1" ht="30">
      <c r="A63" s="88"/>
      <c r="B63" s="88"/>
      <c r="C63" s="88"/>
      <c r="D63" s="68" t="s">
        <v>460</v>
      </c>
      <c r="E63" s="88"/>
      <c r="F63" s="88"/>
      <c r="G63" s="88"/>
      <c r="H63" s="88"/>
      <c r="I63" s="88"/>
      <c r="J63" s="88"/>
      <c r="K63" s="88"/>
      <c r="L63" s="300" t="s">
        <v>523</v>
      </c>
      <c r="M63" s="89"/>
      <c r="N63" s="89"/>
      <c r="O63" s="89"/>
      <c r="P63" s="149"/>
      <c r="Q63" s="87"/>
      <c r="R63" s="88"/>
    </row>
    <row r="64" spans="1:18" s="92" customFormat="1" ht="30">
      <c r="A64" s="88"/>
      <c r="B64" s="88"/>
      <c r="C64" s="88"/>
      <c r="D64" s="68" t="s">
        <v>461</v>
      </c>
      <c r="E64" s="88"/>
      <c r="F64" s="88"/>
      <c r="G64" s="88"/>
      <c r="H64" s="88"/>
      <c r="I64" s="88"/>
      <c r="J64" s="88"/>
      <c r="K64" s="88"/>
      <c r="L64" s="300" t="s">
        <v>523</v>
      </c>
      <c r="M64" s="89"/>
      <c r="N64" s="89"/>
      <c r="O64" s="89"/>
      <c r="P64" s="149"/>
      <c r="Q64" s="87"/>
      <c r="R64" s="88"/>
    </row>
    <row r="65" spans="1:18">
      <c r="A65" s="67"/>
      <c r="B65" s="67"/>
      <c r="C65" s="67"/>
      <c r="D65" s="69" t="s">
        <v>286</v>
      </c>
      <c r="E65" s="78"/>
      <c r="F65" s="78"/>
      <c r="G65" s="78"/>
      <c r="H65" s="78"/>
      <c r="I65" s="78"/>
      <c r="J65" s="78"/>
      <c r="K65" s="78"/>
      <c r="L65" s="69"/>
      <c r="M65" s="69"/>
      <c r="N65" s="69"/>
      <c r="O65" s="69"/>
      <c r="P65" s="153">
        <f>SUM(P56:P64)</f>
        <v>0</v>
      </c>
      <c r="Q65" s="67"/>
      <c r="R65" s="67"/>
    </row>
    <row r="66" spans="1:18" ht="30">
      <c r="A66" s="67"/>
      <c r="B66" s="67"/>
      <c r="C66" s="67"/>
      <c r="D66" s="79" t="s">
        <v>33</v>
      </c>
      <c r="E66" s="67"/>
      <c r="F66" s="67"/>
      <c r="G66" s="67"/>
      <c r="H66" s="67"/>
      <c r="I66" s="67"/>
      <c r="J66" s="67"/>
      <c r="K66" s="67"/>
      <c r="L66" s="300" t="s">
        <v>522</v>
      </c>
      <c r="M66" s="300">
        <v>20000</v>
      </c>
      <c r="N66" s="300">
        <v>0.2</v>
      </c>
      <c r="O66" s="300">
        <v>8</v>
      </c>
      <c r="P66" s="104">
        <f>O66*N66</f>
        <v>1.6</v>
      </c>
      <c r="Q66" s="67"/>
      <c r="R66" s="67"/>
    </row>
    <row r="67" spans="1:18">
      <c r="A67" s="67"/>
      <c r="B67" s="67"/>
      <c r="C67" s="67"/>
      <c r="D67" s="80" t="s">
        <v>30</v>
      </c>
      <c r="E67" s="67"/>
      <c r="F67" s="67"/>
      <c r="G67" s="67"/>
      <c r="H67" s="67"/>
      <c r="I67" s="67"/>
      <c r="J67" s="67"/>
      <c r="K67" s="67"/>
      <c r="L67" s="300" t="s">
        <v>521</v>
      </c>
      <c r="M67" s="300">
        <v>100000</v>
      </c>
      <c r="N67" s="300">
        <v>1</v>
      </c>
      <c r="O67" s="300">
        <v>8</v>
      </c>
      <c r="P67" s="104">
        <v>11</v>
      </c>
      <c r="Q67" s="67" t="s">
        <v>680</v>
      </c>
      <c r="R67" s="67"/>
    </row>
    <row r="68" spans="1:18" s="92" customFormat="1">
      <c r="A68" s="88"/>
      <c r="B68" s="88"/>
      <c r="C68" s="88"/>
      <c r="D68" s="80" t="s">
        <v>34</v>
      </c>
      <c r="E68" s="88"/>
      <c r="F68" s="88"/>
      <c r="G68" s="88"/>
      <c r="H68" s="88"/>
      <c r="I68" s="88"/>
      <c r="J68" s="88"/>
      <c r="K68" s="88"/>
      <c r="L68" s="89" t="s">
        <v>521</v>
      </c>
      <c r="M68" s="89">
        <v>25000</v>
      </c>
      <c r="N68" s="89">
        <f t="shared" ref="N68:N69" si="13">M68/100000</f>
        <v>0.25</v>
      </c>
      <c r="O68" s="89">
        <v>4</v>
      </c>
      <c r="P68" s="104">
        <f t="shared" ref="P68:P76" si="14">O68*N68</f>
        <v>1</v>
      </c>
      <c r="Q68" s="87"/>
      <c r="R68" s="88"/>
    </row>
    <row r="69" spans="1:18" s="92" customFormat="1" ht="30">
      <c r="A69" s="88"/>
      <c r="B69" s="88"/>
      <c r="C69" s="88"/>
      <c r="D69" s="80" t="s">
        <v>35</v>
      </c>
      <c r="E69" s="88"/>
      <c r="F69" s="88"/>
      <c r="G69" s="88"/>
      <c r="H69" s="88"/>
      <c r="I69" s="88"/>
      <c r="J69" s="88"/>
      <c r="K69" s="88"/>
      <c r="L69" s="89" t="s">
        <v>523</v>
      </c>
      <c r="M69" s="89">
        <v>20000</v>
      </c>
      <c r="N69" s="89">
        <f t="shared" si="13"/>
        <v>0.2</v>
      </c>
      <c r="O69" s="89">
        <v>23</v>
      </c>
      <c r="P69" s="104">
        <f t="shared" si="14"/>
        <v>4.6000000000000005</v>
      </c>
      <c r="Q69" s="87"/>
      <c r="R69" s="88"/>
    </row>
    <row r="70" spans="1:18" s="92" customFormat="1" ht="30">
      <c r="A70" s="88"/>
      <c r="B70" s="88"/>
      <c r="C70" s="88"/>
      <c r="D70" s="206" t="s">
        <v>463</v>
      </c>
      <c r="E70" s="88"/>
      <c r="F70" s="88"/>
      <c r="G70" s="88"/>
      <c r="H70" s="88"/>
      <c r="I70" s="88"/>
      <c r="J70" s="88"/>
      <c r="K70" s="88"/>
      <c r="L70" s="89" t="s">
        <v>523</v>
      </c>
      <c r="M70" s="89">
        <v>20000</v>
      </c>
      <c r="N70" s="89">
        <v>0.2</v>
      </c>
      <c r="O70" s="89">
        <v>8</v>
      </c>
      <c r="P70" s="104">
        <f t="shared" si="14"/>
        <v>1.6</v>
      </c>
      <c r="Q70" s="87"/>
      <c r="R70" s="88"/>
    </row>
    <row r="71" spans="1:18" ht="30">
      <c r="A71" s="67"/>
      <c r="B71" s="67"/>
      <c r="C71" s="67"/>
      <c r="D71" s="67" t="s">
        <v>32</v>
      </c>
      <c r="E71" s="67"/>
      <c r="F71" s="67"/>
      <c r="G71" s="67"/>
      <c r="H71" s="67"/>
      <c r="I71" s="67"/>
      <c r="J71" s="67"/>
      <c r="K71" s="67"/>
      <c r="L71" s="89" t="s">
        <v>523</v>
      </c>
      <c r="M71" s="300"/>
      <c r="N71" s="300"/>
      <c r="O71" s="300"/>
      <c r="P71" s="104">
        <f t="shared" si="14"/>
        <v>0</v>
      </c>
      <c r="Q71" s="67"/>
      <c r="R71" s="67"/>
    </row>
    <row r="72" spans="1:18" ht="30">
      <c r="A72" s="67"/>
      <c r="B72" s="67"/>
      <c r="C72" s="67"/>
      <c r="D72" s="68" t="s">
        <v>459</v>
      </c>
      <c r="E72" s="67"/>
      <c r="F72" s="67"/>
      <c r="G72" s="67"/>
      <c r="H72" s="67"/>
      <c r="I72" s="67"/>
      <c r="J72" s="67"/>
      <c r="K72" s="67"/>
      <c r="L72" s="89" t="s">
        <v>523</v>
      </c>
      <c r="M72" s="300"/>
      <c r="N72" s="300"/>
      <c r="O72" s="300"/>
      <c r="P72" s="104">
        <f t="shared" si="14"/>
        <v>0</v>
      </c>
      <c r="Q72" s="67"/>
      <c r="R72" s="67"/>
    </row>
    <row r="73" spans="1:18" ht="30">
      <c r="A73" s="67"/>
      <c r="B73" s="67"/>
      <c r="C73" s="67"/>
      <c r="D73" s="68" t="s">
        <v>460</v>
      </c>
      <c r="E73" s="67"/>
      <c r="F73" s="67"/>
      <c r="G73" s="67"/>
      <c r="H73" s="67"/>
      <c r="I73" s="67"/>
      <c r="J73" s="67"/>
      <c r="K73" s="67"/>
      <c r="L73" s="89" t="s">
        <v>523</v>
      </c>
      <c r="M73" s="300"/>
      <c r="N73" s="300"/>
      <c r="O73" s="300"/>
      <c r="P73" s="104">
        <f t="shared" si="14"/>
        <v>0</v>
      </c>
      <c r="Q73" s="67"/>
      <c r="R73" s="67"/>
    </row>
    <row r="74" spans="1:18" ht="30">
      <c r="A74" s="67"/>
      <c r="B74" s="67"/>
      <c r="C74" s="67"/>
      <c r="D74" s="68" t="s">
        <v>461</v>
      </c>
      <c r="E74" s="67"/>
      <c r="F74" s="67"/>
      <c r="G74" s="67"/>
      <c r="H74" s="67"/>
      <c r="I74" s="67"/>
      <c r="J74" s="67"/>
      <c r="K74" s="67"/>
      <c r="L74" s="89" t="s">
        <v>523</v>
      </c>
      <c r="M74" s="300"/>
      <c r="N74" s="300"/>
      <c r="O74" s="300"/>
      <c r="P74" s="104">
        <f t="shared" si="14"/>
        <v>0</v>
      </c>
      <c r="Q74" s="67"/>
      <c r="R74" s="67"/>
    </row>
    <row r="75" spans="1:18" s="92" customFormat="1" ht="27.75" customHeight="1">
      <c r="A75" s="88"/>
      <c r="B75" s="88"/>
      <c r="C75" s="88"/>
      <c r="D75" s="80" t="s">
        <v>464</v>
      </c>
      <c r="E75" s="88"/>
      <c r="F75" s="88"/>
      <c r="G75" s="88"/>
      <c r="H75" s="88"/>
      <c r="I75" s="88"/>
      <c r="J75" s="88"/>
      <c r="K75" s="88"/>
      <c r="L75" s="89" t="s">
        <v>523</v>
      </c>
      <c r="M75" s="89">
        <v>30000</v>
      </c>
      <c r="N75" s="89">
        <f>M75/100000</f>
        <v>0.3</v>
      </c>
      <c r="O75" s="89">
        <v>9</v>
      </c>
      <c r="P75" s="104">
        <f t="shared" si="14"/>
        <v>2.6999999999999997</v>
      </c>
      <c r="Q75" s="87"/>
      <c r="R75" s="88"/>
    </row>
    <row r="76" spans="1:18" ht="30">
      <c r="A76" s="67"/>
      <c r="B76" s="67"/>
      <c r="C76" s="67"/>
      <c r="D76" s="67" t="s">
        <v>465</v>
      </c>
      <c r="E76" s="67"/>
      <c r="F76" s="67"/>
      <c r="G76" s="67"/>
      <c r="H76" s="67"/>
      <c r="I76" s="67"/>
      <c r="J76" s="67"/>
      <c r="K76" s="67"/>
      <c r="L76" s="89" t="s">
        <v>523</v>
      </c>
      <c r="M76" s="300"/>
      <c r="N76" s="300"/>
      <c r="O76" s="300"/>
      <c r="P76" s="104">
        <f t="shared" si="14"/>
        <v>0</v>
      </c>
      <c r="Q76" s="67"/>
      <c r="R76" s="67"/>
    </row>
    <row r="77" spans="1:18" ht="30">
      <c r="A77" s="67"/>
      <c r="B77" s="67"/>
      <c r="C77" s="67"/>
      <c r="D77" s="67" t="s">
        <v>466</v>
      </c>
      <c r="E77" s="67"/>
      <c r="F77" s="67"/>
      <c r="G77" s="67"/>
      <c r="H77" s="67"/>
      <c r="I77" s="67"/>
      <c r="J77" s="67"/>
      <c r="K77" s="67"/>
      <c r="L77" s="89" t="s">
        <v>523</v>
      </c>
      <c r="M77" s="300"/>
      <c r="N77" s="300"/>
      <c r="O77" s="300"/>
      <c r="P77" s="104"/>
      <c r="Q77" s="67"/>
      <c r="R77" s="67"/>
    </row>
    <row r="78" spans="1:18">
      <c r="A78" s="67"/>
      <c r="B78" s="67"/>
      <c r="C78" s="67"/>
      <c r="D78" s="69" t="s">
        <v>303</v>
      </c>
      <c r="E78" s="67"/>
      <c r="F78" s="67"/>
      <c r="G78" s="67"/>
      <c r="H78" s="67"/>
      <c r="I78" s="67"/>
      <c r="J78" s="67"/>
      <c r="K78" s="67"/>
      <c r="L78" s="300"/>
      <c r="M78" s="300"/>
      <c r="N78" s="300"/>
      <c r="O78" s="300"/>
      <c r="P78" s="223">
        <f>SUM(P66:P77)</f>
        <v>22.5</v>
      </c>
      <c r="Q78" s="67"/>
      <c r="R78" s="67"/>
    </row>
    <row r="79" spans="1:18" ht="14.45" customHeight="1">
      <c r="A79" s="73">
        <v>6</v>
      </c>
      <c r="B79" s="370" t="s">
        <v>36</v>
      </c>
      <c r="C79" s="371"/>
      <c r="D79" s="371"/>
      <c r="E79" s="371"/>
      <c r="F79" s="371"/>
      <c r="G79" s="371"/>
      <c r="H79" s="371"/>
      <c r="I79" s="371"/>
      <c r="J79" s="371"/>
      <c r="K79" s="371"/>
      <c r="L79" s="371"/>
      <c r="M79" s="371"/>
      <c r="N79" s="371"/>
      <c r="O79" s="372"/>
      <c r="P79" s="154">
        <f>P80+P111+P143+P150+P156+P159+P172+P176</f>
        <v>59.029899999999998</v>
      </c>
      <c r="Q79" s="74"/>
      <c r="R79" s="67" t="s">
        <v>288</v>
      </c>
    </row>
    <row r="80" spans="1:18">
      <c r="A80" s="67"/>
      <c r="B80" s="34" t="s">
        <v>361</v>
      </c>
      <c r="C80" s="34" t="s">
        <v>37</v>
      </c>
      <c r="D80" s="34" t="s">
        <v>38</v>
      </c>
      <c r="E80" s="34" t="s">
        <v>15</v>
      </c>
      <c r="F80" s="88" t="s">
        <v>608</v>
      </c>
      <c r="G80" s="34"/>
      <c r="H80" s="34"/>
      <c r="I80" s="34"/>
      <c r="J80" s="34"/>
      <c r="K80" s="34"/>
      <c r="L80" s="219"/>
      <c r="M80" s="219"/>
      <c r="N80" s="219"/>
      <c r="O80" s="219"/>
      <c r="P80" s="156">
        <f>P93+P110</f>
        <v>4.6400000000000006</v>
      </c>
      <c r="Q80" s="34"/>
      <c r="R80" s="67" t="s">
        <v>289</v>
      </c>
    </row>
    <row r="81" spans="1:18" ht="45">
      <c r="A81" s="67"/>
      <c r="B81" s="67"/>
      <c r="C81" s="67"/>
      <c r="D81" s="235" t="s">
        <v>39</v>
      </c>
      <c r="E81" s="236" t="s">
        <v>188</v>
      </c>
      <c r="F81" s="236" t="s">
        <v>189</v>
      </c>
      <c r="G81" s="236"/>
      <c r="H81" s="236"/>
      <c r="I81" s="236"/>
      <c r="J81" s="236"/>
      <c r="K81" s="236"/>
      <c r="L81" s="305"/>
      <c r="M81" s="238" t="s">
        <v>8</v>
      </c>
      <c r="N81" s="238" t="s">
        <v>9</v>
      </c>
      <c r="O81" s="238" t="s">
        <v>10</v>
      </c>
      <c r="P81" s="239" t="s">
        <v>11</v>
      </c>
      <c r="Q81" s="67"/>
      <c r="R81" s="67"/>
    </row>
    <row r="82" spans="1:18" ht="30">
      <c r="A82" s="67"/>
      <c r="B82" s="67"/>
      <c r="C82" s="67"/>
      <c r="D82" s="67" t="s">
        <v>467</v>
      </c>
      <c r="E82" s="67"/>
      <c r="F82" s="67"/>
      <c r="G82" s="67"/>
      <c r="H82" s="67"/>
      <c r="I82" s="67"/>
      <c r="J82" s="67"/>
      <c r="K82" s="67"/>
      <c r="L82" s="300" t="s">
        <v>524</v>
      </c>
      <c r="M82" s="300"/>
      <c r="N82" s="300"/>
      <c r="O82" s="300"/>
      <c r="P82" s="104"/>
      <c r="Q82" s="67"/>
      <c r="R82" s="67"/>
    </row>
    <row r="83" spans="1:18" ht="30">
      <c r="A83" s="67"/>
      <c r="B83" s="67"/>
      <c r="C83" s="67"/>
      <c r="D83" s="67" t="s">
        <v>468</v>
      </c>
      <c r="E83" s="67"/>
      <c r="F83" s="67"/>
      <c r="G83" s="67"/>
      <c r="H83" s="67"/>
      <c r="I83" s="67"/>
      <c r="J83" s="67"/>
      <c r="K83" s="67"/>
      <c r="L83" s="300" t="s">
        <v>524</v>
      </c>
      <c r="M83" s="300"/>
      <c r="N83" s="300"/>
      <c r="O83" s="300"/>
      <c r="P83" s="104"/>
      <c r="Q83" s="67"/>
      <c r="R83" s="67"/>
    </row>
    <row r="84" spans="1:18" ht="45">
      <c r="A84" s="67"/>
      <c r="B84" s="67"/>
      <c r="C84" s="67"/>
      <c r="D84" s="201" t="s">
        <v>469</v>
      </c>
      <c r="E84" s="67"/>
      <c r="F84" s="67"/>
      <c r="G84" s="67"/>
      <c r="H84" s="67"/>
      <c r="I84" s="67"/>
      <c r="J84" s="67"/>
      <c r="K84" s="67"/>
      <c r="L84" s="300" t="s">
        <v>524</v>
      </c>
      <c r="M84" s="300"/>
      <c r="N84" s="300"/>
      <c r="O84" s="300"/>
      <c r="P84" s="104"/>
      <c r="Q84" s="67"/>
      <c r="R84" s="67"/>
    </row>
    <row r="85" spans="1:18" ht="30">
      <c r="A85" s="67"/>
      <c r="B85" s="67"/>
      <c r="C85" s="67"/>
      <c r="D85" s="67" t="s">
        <v>681</v>
      </c>
      <c r="E85" s="67"/>
      <c r="F85" s="67"/>
      <c r="G85" s="67"/>
      <c r="H85" s="67"/>
      <c r="I85" s="67"/>
      <c r="J85" s="67"/>
      <c r="K85" s="67"/>
      <c r="L85" s="300" t="s">
        <v>524</v>
      </c>
      <c r="M85" s="300">
        <v>8000</v>
      </c>
      <c r="N85" s="300">
        <v>0.08</v>
      </c>
      <c r="O85" s="300">
        <v>8</v>
      </c>
      <c r="P85" s="104">
        <f>N85*O85</f>
        <v>0.64</v>
      </c>
      <c r="Q85" s="67"/>
      <c r="R85" s="67"/>
    </row>
    <row r="86" spans="1:18" ht="30">
      <c r="A86" s="67"/>
      <c r="B86" s="67"/>
      <c r="C86" s="67"/>
      <c r="D86" s="67" t="s">
        <v>682</v>
      </c>
      <c r="E86" s="67"/>
      <c r="F86" s="67"/>
      <c r="G86" s="67"/>
      <c r="H86" s="67"/>
      <c r="I86" s="67"/>
      <c r="J86" s="67"/>
      <c r="K86" s="67"/>
      <c r="L86" s="300" t="s">
        <v>524</v>
      </c>
      <c r="M86" s="300">
        <v>50000</v>
      </c>
      <c r="N86" s="300">
        <v>0.5</v>
      </c>
      <c r="O86" s="300">
        <v>1</v>
      </c>
      <c r="P86" s="104">
        <v>0.5</v>
      </c>
      <c r="Q86" s="67"/>
      <c r="R86" s="67"/>
    </row>
    <row r="87" spans="1:18" ht="30">
      <c r="A87" s="67"/>
      <c r="B87" s="67"/>
      <c r="C87" s="67"/>
      <c r="D87" s="67" t="s">
        <v>683</v>
      </c>
      <c r="E87" s="67"/>
      <c r="F87" s="67"/>
      <c r="G87" s="67"/>
      <c r="H87" s="67"/>
      <c r="I87" s="67"/>
      <c r="J87" s="67"/>
      <c r="K87" s="67"/>
      <c r="L87" s="300" t="s">
        <v>524</v>
      </c>
      <c r="M87" s="300">
        <v>50000</v>
      </c>
      <c r="N87" s="300">
        <v>0.4</v>
      </c>
      <c r="O87" s="300">
        <v>2</v>
      </c>
      <c r="P87" s="104">
        <v>1</v>
      </c>
      <c r="Q87" s="67" t="s">
        <v>684</v>
      </c>
      <c r="R87" s="67"/>
    </row>
    <row r="88" spans="1:18" ht="30">
      <c r="A88" s="67"/>
      <c r="B88" s="67"/>
      <c r="C88" s="67"/>
      <c r="D88" s="67" t="s">
        <v>44</v>
      </c>
      <c r="E88" s="67"/>
      <c r="F88" s="67"/>
      <c r="G88" s="67"/>
      <c r="H88" s="67"/>
      <c r="I88" s="67"/>
      <c r="J88" s="67"/>
      <c r="K88" s="67"/>
      <c r="L88" s="300" t="s">
        <v>524</v>
      </c>
      <c r="M88" s="42">
        <v>50000</v>
      </c>
      <c r="N88" s="300">
        <v>0.5</v>
      </c>
      <c r="O88" s="42">
        <v>2</v>
      </c>
      <c r="P88" s="152">
        <v>1</v>
      </c>
      <c r="Q88" s="48" t="s">
        <v>685</v>
      </c>
      <c r="R88" s="67"/>
    </row>
    <row r="89" spans="1:18" ht="30">
      <c r="A89" s="67"/>
      <c r="B89" s="67"/>
      <c r="C89" s="67"/>
      <c r="D89" s="67" t="s">
        <v>45</v>
      </c>
      <c r="E89" s="67"/>
      <c r="F89" s="67"/>
      <c r="G89" s="67"/>
      <c r="H89" s="67"/>
      <c r="I89" s="67"/>
      <c r="J89" s="67"/>
      <c r="K89" s="67"/>
      <c r="L89" s="300" t="s">
        <v>524</v>
      </c>
      <c r="M89" s="42"/>
      <c r="N89" s="42"/>
      <c r="O89" s="42"/>
      <c r="P89" s="152"/>
      <c r="Q89" s="48"/>
      <c r="R89" s="67"/>
    </row>
    <row r="90" spans="1:18" ht="30">
      <c r="A90" s="67"/>
      <c r="B90" s="67"/>
      <c r="C90" s="67"/>
      <c r="D90" s="67" t="s">
        <v>46</v>
      </c>
      <c r="E90" s="67"/>
      <c r="F90" s="67"/>
      <c r="G90" s="67"/>
      <c r="H90" s="67"/>
      <c r="I90" s="67"/>
      <c r="J90" s="67"/>
      <c r="K90" s="67"/>
      <c r="L90" s="300" t="s">
        <v>524</v>
      </c>
      <c r="M90" s="42"/>
      <c r="N90" s="42"/>
      <c r="O90" s="42"/>
      <c r="P90" s="152"/>
      <c r="Q90" s="139"/>
      <c r="R90" s="67"/>
    </row>
    <row r="91" spans="1:18" ht="30">
      <c r="A91" s="67"/>
      <c r="B91" s="67"/>
      <c r="C91" s="67"/>
      <c r="D91" s="67" t="s">
        <v>686</v>
      </c>
      <c r="E91" s="67"/>
      <c r="F91" s="67"/>
      <c r="G91" s="67"/>
      <c r="H91" s="67"/>
      <c r="I91" s="67"/>
      <c r="J91" s="67"/>
      <c r="K91" s="67"/>
      <c r="L91" s="300" t="s">
        <v>524</v>
      </c>
      <c r="M91" s="42">
        <v>150000</v>
      </c>
      <c r="N91" s="42">
        <v>1.5</v>
      </c>
      <c r="O91" s="42">
        <v>1</v>
      </c>
      <c r="P91" s="152">
        <v>1.5</v>
      </c>
      <c r="Q91" s="48"/>
      <c r="R91" s="67"/>
    </row>
    <row r="92" spans="1:18" ht="30">
      <c r="A92" s="67"/>
      <c r="B92" s="67"/>
      <c r="C92" s="67"/>
      <c r="D92" s="201" t="s">
        <v>48</v>
      </c>
      <c r="E92" s="67"/>
      <c r="F92" s="67"/>
      <c r="G92" s="67"/>
      <c r="H92" s="67"/>
      <c r="I92" s="67"/>
      <c r="J92" s="67"/>
      <c r="K92" s="67"/>
      <c r="L92" s="300" t="s">
        <v>524</v>
      </c>
      <c r="M92" s="42"/>
      <c r="N92" s="42"/>
      <c r="O92" s="42"/>
      <c r="P92" s="152"/>
      <c r="Q92" s="48"/>
      <c r="R92" s="67"/>
    </row>
    <row r="93" spans="1:18">
      <c r="A93" s="67"/>
      <c r="B93" s="67"/>
      <c r="C93" s="67"/>
      <c r="D93" s="78" t="s">
        <v>49</v>
      </c>
      <c r="E93" s="67"/>
      <c r="F93" s="67"/>
      <c r="G93" s="67"/>
      <c r="H93" s="67"/>
      <c r="I93" s="67"/>
      <c r="J93" s="67"/>
      <c r="K93" s="67"/>
      <c r="L93" s="300"/>
      <c r="M93" s="300"/>
      <c r="N93" s="300"/>
      <c r="O93" s="300"/>
      <c r="P93" s="153">
        <f>SUM(P82:P91)</f>
        <v>4.6400000000000006</v>
      </c>
      <c r="Q93" s="67"/>
      <c r="R93" s="67"/>
    </row>
    <row r="94" spans="1:18">
      <c r="A94" s="67"/>
      <c r="B94" s="67"/>
      <c r="C94" s="67"/>
      <c r="D94" s="235" t="s">
        <v>50</v>
      </c>
      <c r="E94" s="236"/>
      <c r="F94" s="236"/>
      <c r="G94" s="236"/>
      <c r="H94" s="236"/>
      <c r="I94" s="236"/>
      <c r="J94" s="236"/>
      <c r="K94" s="236"/>
      <c r="L94" s="305"/>
      <c r="M94" s="305"/>
      <c r="N94" s="305"/>
      <c r="O94" s="305"/>
      <c r="P94" s="237"/>
      <c r="Q94" s="67"/>
      <c r="R94" s="67"/>
    </row>
    <row r="95" spans="1:18" s="92" customFormat="1" ht="30">
      <c r="A95" s="88"/>
      <c r="B95" s="88"/>
      <c r="C95" s="88"/>
      <c r="D95" s="88" t="s">
        <v>40</v>
      </c>
      <c r="E95" s="88"/>
      <c r="F95" s="88"/>
      <c r="G95" s="88"/>
      <c r="H95" s="88"/>
      <c r="I95" s="88"/>
      <c r="J95" s="88"/>
      <c r="K95" s="88"/>
      <c r="L95" s="300" t="s">
        <v>524</v>
      </c>
      <c r="M95" s="42"/>
      <c r="N95" s="300">
        <f t="shared" ref="N95:N101" si="15">M95/100000</f>
        <v>0</v>
      </c>
      <c r="O95" s="42"/>
      <c r="P95" s="152">
        <f t="shared" ref="P95:P101" si="16">O95*N95</f>
        <v>0</v>
      </c>
      <c r="Q95" s="88"/>
      <c r="R95" s="88"/>
    </row>
    <row r="96" spans="1:18" ht="30">
      <c r="A96" s="67"/>
      <c r="B96" s="67"/>
      <c r="C96" s="67"/>
      <c r="D96" s="67" t="s">
        <v>470</v>
      </c>
      <c r="E96" s="67"/>
      <c r="F96" s="67"/>
      <c r="G96" s="67"/>
      <c r="H96" s="67"/>
      <c r="I96" s="67"/>
      <c r="J96" s="67"/>
      <c r="K96" s="67"/>
      <c r="L96" s="300" t="s">
        <v>524</v>
      </c>
      <c r="M96" s="42"/>
      <c r="N96" s="300">
        <f t="shared" si="15"/>
        <v>0</v>
      </c>
      <c r="O96" s="42"/>
      <c r="P96" s="152">
        <f t="shared" si="16"/>
        <v>0</v>
      </c>
      <c r="Q96" s="67"/>
      <c r="R96" s="67"/>
    </row>
    <row r="97" spans="1:18" ht="30">
      <c r="A97" s="67"/>
      <c r="B97" s="67"/>
      <c r="C97" s="67"/>
      <c r="D97" s="67" t="s">
        <v>194</v>
      </c>
      <c r="E97" s="67"/>
      <c r="F97" s="67"/>
      <c r="G97" s="67"/>
      <c r="H97" s="67"/>
      <c r="I97" s="67"/>
      <c r="J97" s="67"/>
      <c r="K97" s="67"/>
      <c r="L97" s="300" t="s">
        <v>524</v>
      </c>
      <c r="M97" s="42"/>
      <c r="N97" s="300">
        <f t="shared" si="15"/>
        <v>0</v>
      </c>
      <c r="O97" s="42"/>
      <c r="P97" s="152">
        <f t="shared" si="16"/>
        <v>0</v>
      </c>
      <c r="Q97" s="67"/>
      <c r="R97" s="67"/>
    </row>
    <row r="98" spans="1:18" ht="30">
      <c r="A98" s="67"/>
      <c r="B98" s="67"/>
      <c r="C98" s="67"/>
      <c r="D98" s="67" t="s">
        <v>195</v>
      </c>
      <c r="E98" s="67"/>
      <c r="F98" s="67"/>
      <c r="G98" s="67"/>
      <c r="H98" s="67"/>
      <c r="I98" s="67"/>
      <c r="J98" s="67"/>
      <c r="K98" s="67"/>
      <c r="L98" s="300" t="s">
        <v>524</v>
      </c>
      <c r="M98" s="42"/>
      <c r="N98" s="300">
        <f t="shared" si="15"/>
        <v>0</v>
      </c>
      <c r="O98" s="42"/>
      <c r="P98" s="152">
        <f t="shared" si="16"/>
        <v>0</v>
      </c>
      <c r="Q98" s="67"/>
      <c r="R98" s="67"/>
    </row>
    <row r="99" spans="1:18" ht="30">
      <c r="A99" s="67"/>
      <c r="B99" s="67"/>
      <c r="C99" s="67"/>
      <c r="D99" s="67" t="s">
        <v>41</v>
      </c>
      <c r="E99" s="67"/>
      <c r="F99" s="67"/>
      <c r="G99" s="67"/>
      <c r="H99" s="67"/>
      <c r="I99" s="67"/>
      <c r="J99" s="67"/>
      <c r="K99" s="67"/>
      <c r="L99" s="300" t="s">
        <v>524</v>
      </c>
      <c r="M99" s="42"/>
      <c r="N99" s="300">
        <f t="shared" si="15"/>
        <v>0</v>
      </c>
      <c r="O99" s="42"/>
      <c r="P99" s="152">
        <f t="shared" si="16"/>
        <v>0</v>
      </c>
      <c r="Q99" s="67"/>
      <c r="R99" s="67"/>
    </row>
    <row r="100" spans="1:18" ht="30">
      <c r="A100" s="67"/>
      <c r="B100" s="67"/>
      <c r="C100" s="67"/>
      <c r="D100" s="67" t="s">
        <v>42</v>
      </c>
      <c r="E100" s="67"/>
      <c r="F100" s="67"/>
      <c r="G100" s="67"/>
      <c r="H100" s="67"/>
      <c r="I100" s="67"/>
      <c r="J100" s="67"/>
      <c r="K100" s="67"/>
      <c r="L100" s="300" t="s">
        <v>524</v>
      </c>
      <c r="M100" s="42"/>
      <c r="N100" s="300">
        <f t="shared" si="15"/>
        <v>0</v>
      </c>
      <c r="O100" s="42"/>
      <c r="P100" s="152">
        <f t="shared" si="16"/>
        <v>0</v>
      </c>
      <c r="Q100" s="67"/>
      <c r="R100" s="67"/>
    </row>
    <row r="101" spans="1:18" ht="30">
      <c r="A101" s="67"/>
      <c r="B101" s="67"/>
      <c r="C101" s="67"/>
      <c r="D101" s="67" t="s">
        <v>43</v>
      </c>
      <c r="E101" s="67"/>
      <c r="F101" s="67"/>
      <c r="G101" s="67"/>
      <c r="H101" s="67"/>
      <c r="I101" s="67"/>
      <c r="J101" s="67"/>
      <c r="K101" s="67"/>
      <c r="L101" s="300" t="s">
        <v>524</v>
      </c>
      <c r="M101" s="42"/>
      <c r="N101" s="300">
        <f t="shared" si="15"/>
        <v>0</v>
      </c>
      <c r="O101" s="42"/>
      <c r="P101" s="152">
        <f t="shared" si="16"/>
        <v>0</v>
      </c>
      <c r="Q101" s="88"/>
      <c r="R101" s="67"/>
    </row>
    <row r="102" spans="1:18" ht="30">
      <c r="A102" s="67"/>
      <c r="B102" s="67"/>
      <c r="C102" s="67"/>
      <c r="D102" s="67" t="s">
        <v>44</v>
      </c>
      <c r="E102" s="67"/>
      <c r="F102" s="67"/>
      <c r="G102" s="67"/>
      <c r="H102" s="67"/>
      <c r="I102" s="67"/>
      <c r="J102" s="67"/>
      <c r="K102" s="67"/>
      <c r="L102" s="300" t="s">
        <v>524</v>
      </c>
      <c r="M102" s="42"/>
      <c r="N102" s="300">
        <f>M102/100000</f>
        <v>0</v>
      </c>
      <c r="O102" s="42"/>
      <c r="P102" s="152">
        <f>O102*N102</f>
        <v>0</v>
      </c>
      <c r="Q102" s="48"/>
      <c r="R102" s="67"/>
    </row>
    <row r="103" spans="1:18" ht="27" customHeight="1">
      <c r="A103" s="67"/>
      <c r="B103" s="67"/>
      <c r="C103" s="67"/>
      <c r="D103" s="67" t="s">
        <v>45</v>
      </c>
      <c r="E103" s="67"/>
      <c r="F103" s="67"/>
      <c r="G103" s="67"/>
      <c r="H103" s="67"/>
      <c r="I103" s="67"/>
      <c r="J103" s="67"/>
      <c r="K103" s="67"/>
      <c r="L103" s="300" t="s">
        <v>524</v>
      </c>
      <c r="M103" s="42"/>
      <c r="N103" s="300">
        <f t="shared" ref="N103:N109" si="17">M103/100000</f>
        <v>0</v>
      </c>
      <c r="O103" s="42"/>
      <c r="P103" s="152">
        <f t="shared" ref="P103:P109" si="18">O103*N103</f>
        <v>0</v>
      </c>
      <c r="Q103" s="44"/>
      <c r="R103" s="67"/>
    </row>
    <row r="104" spans="1:18" ht="30">
      <c r="A104" s="67"/>
      <c r="B104" s="67"/>
      <c r="C104" s="67"/>
      <c r="D104" s="201" t="s">
        <v>46</v>
      </c>
      <c r="E104" s="67"/>
      <c r="F104" s="67"/>
      <c r="G104" s="67"/>
      <c r="H104" s="67"/>
      <c r="I104" s="67"/>
      <c r="J104" s="67"/>
      <c r="K104" s="67"/>
      <c r="L104" s="300" t="s">
        <v>524</v>
      </c>
      <c r="M104" s="42"/>
      <c r="N104" s="300">
        <f t="shared" si="17"/>
        <v>0</v>
      </c>
      <c r="O104" s="42"/>
      <c r="P104" s="152">
        <f t="shared" si="18"/>
        <v>0</v>
      </c>
      <c r="Q104" s="67"/>
      <c r="R104" s="67"/>
    </row>
    <row r="105" spans="1:18" ht="30">
      <c r="A105" s="67"/>
      <c r="B105" s="67"/>
      <c r="C105" s="67"/>
      <c r="D105" s="67" t="s">
        <v>471</v>
      </c>
      <c r="E105" s="67"/>
      <c r="F105" s="67"/>
      <c r="G105" s="67"/>
      <c r="H105" s="67"/>
      <c r="I105" s="67"/>
      <c r="J105" s="67"/>
      <c r="K105" s="67"/>
      <c r="L105" s="300" t="s">
        <v>524</v>
      </c>
      <c r="M105" s="42"/>
      <c r="N105" s="300">
        <f t="shared" si="17"/>
        <v>0</v>
      </c>
      <c r="O105" s="42"/>
      <c r="P105" s="152">
        <f t="shared" si="18"/>
        <v>0</v>
      </c>
      <c r="Q105" s="67"/>
      <c r="R105" s="67"/>
    </row>
    <row r="106" spans="1:18" ht="30">
      <c r="A106" s="67"/>
      <c r="B106" s="67"/>
      <c r="C106" s="67"/>
      <c r="D106" s="67" t="s">
        <v>51</v>
      </c>
      <c r="E106" s="67"/>
      <c r="F106" s="67"/>
      <c r="G106" s="67"/>
      <c r="H106" s="67"/>
      <c r="I106" s="67"/>
      <c r="J106" s="67"/>
      <c r="K106" s="67"/>
      <c r="L106" s="300" t="s">
        <v>524</v>
      </c>
      <c r="M106" s="42"/>
      <c r="N106" s="300">
        <f t="shared" si="17"/>
        <v>0</v>
      </c>
      <c r="O106" s="42"/>
      <c r="P106" s="152">
        <f t="shared" si="18"/>
        <v>0</v>
      </c>
      <c r="Q106" s="67"/>
      <c r="R106" s="67">
        <v>34</v>
      </c>
    </row>
    <row r="107" spans="1:18" ht="30">
      <c r="A107" s="67"/>
      <c r="B107" s="67"/>
      <c r="C107" s="67"/>
      <c r="D107" s="67" t="s">
        <v>47</v>
      </c>
      <c r="E107" s="67"/>
      <c r="F107" s="67"/>
      <c r="G107" s="67"/>
      <c r="H107" s="67"/>
      <c r="I107" s="67"/>
      <c r="J107" s="67"/>
      <c r="K107" s="67"/>
      <c r="L107" s="300" t="s">
        <v>524</v>
      </c>
      <c r="M107" s="42"/>
      <c r="N107" s="300">
        <f t="shared" si="17"/>
        <v>0</v>
      </c>
      <c r="O107" s="42"/>
      <c r="P107" s="152">
        <f t="shared" si="18"/>
        <v>0</v>
      </c>
      <c r="Q107" s="44"/>
      <c r="R107" s="67"/>
    </row>
    <row r="108" spans="1:18" s="92" customFormat="1" ht="30">
      <c r="A108" s="88"/>
      <c r="B108" s="88"/>
      <c r="C108" s="88"/>
      <c r="D108" s="88" t="s">
        <v>339</v>
      </c>
      <c r="E108" s="88"/>
      <c r="F108" s="88"/>
      <c r="G108" s="88"/>
      <c r="H108" s="88"/>
      <c r="I108" s="88"/>
      <c r="J108" s="88"/>
      <c r="K108" s="88"/>
      <c r="L108" s="300" t="s">
        <v>524</v>
      </c>
      <c r="M108" s="42"/>
      <c r="N108" s="300">
        <f t="shared" si="17"/>
        <v>0</v>
      </c>
      <c r="O108" s="42"/>
      <c r="P108" s="152">
        <f t="shared" si="18"/>
        <v>0</v>
      </c>
      <c r="Q108" s="88"/>
      <c r="R108" s="88"/>
    </row>
    <row r="109" spans="1:18" ht="30">
      <c r="A109" s="67"/>
      <c r="B109" s="67"/>
      <c r="C109" s="67"/>
      <c r="D109" s="67" t="s">
        <v>52</v>
      </c>
      <c r="E109" s="67"/>
      <c r="F109" s="67"/>
      <c r="G109" s="67"/>
      <c r="H109" s="67"/>
      <c r="I109" s="67"/>
      <c r="J109" s="67"/>
      <c r="K109" s="67"/>
      <c r="L109" s="300" t="s">
        <v>524</v>
      </c>
      <c r="M109" s="42"/>
      <c r="N109" s="300">
        <f t="shared" si="17"/>
        <v>0</v>
      </c>
      <c r="O109" s="42"/>
      <c r="P109" s="152">
        <f t="shared" si="18"/>
        <v>0</v>
      </c>
      <c r="Q109" s="67"/>
      <c r="R109" s="67"/>
    </row>
    <row r="110" spans="1:18">
      <c r="A110" s="67"/>
      <c r="B110" s="67"/>
      <c r="C110" s="67"/>
      <c r="D110" s="78" t="s">
        <v>63</v>
      </c>
      <c r="E110" s="67"/>
      <c r="F110" s="67"/>
      <c r="G110" s="67"/>
      <c r="H110" s="67"/>
      <c r="I110" s="67"/>
      <c r="J110" s="67"/>
      <c r="K110" s="67"/>
      <c r="L110" s="300"/>
      <c r="M110" s="300"/>
      <c r="N110" s="300"/>
      <c r="O110" s="300"/>
      <c r="P110" s="153">
        <f>SUM(P95:P109)</f>
        <v>0</v>
      </c>
      <c r="Q110" s="67"/>
      <c r="R110" s="67"/>
    </row>
    <row r="111" spans="1:18">
      <c r="A111" s="67"/>
      <c r="B111" s="34" t="s">
        <v>362</v>
      </c>
      <c r="C111" s="34" t="s">
        <v>14</v>
      </c>
      <c r="D111" s="34" t="s">
        <v>53</v>
      </c>
      <c r="E111" s="34" t="s">
        <v>15</v>
      </c>
      <c r="F111" s="34" t="s">
        <v>608</v>
      </c>
      <c r="G111" s="34"/>
      <c r="H111" s="34"/>
      <c r="I111" s="34"/>
      <c r="J111" s="34"/>
      <c r="K111" s="34"/>
      <c r="L111" s="219"/>
      <c r="M111" s="219"/>
      <c r="N111" s="219"/>
      <c r="O111" s="219"/>
      <c r="P111" s="157">
        <f>P129+P142</f>
        <v>12.190000000000001</v>
      </c>
      <c r="Q111" s="34"/>
      <c r="R111" s="67"/>
    </row>
    <row r="112" spans="1:18" ht="45">
      <c r="A112" s="67"/>
      <c r="B112" s="67"/>
      <c r="C112" s="67"/>
      <c r="D112" s="235" t="s">
        <v>39</v>
      </c>
      <c r="E112" s="238" t="s">
        <v>188</v>
      </c>
      <c r="F112" s="238"/>
      <c r="G112" s="238"/>
      <c r="H112" s="238"/>
      <c r="I112" s="238"/>
      <c r="J112" s="238"/>
      <c r="K112" s="238"/>
      <c r="L112" s="238"/>
      <c r="M112" s="238" t="s">
        <v>8</v>
      </c>
      <c r="N112" s="238" t="s">
        <v>9</v>
      </c>
      <c r="O112" s="238" t="s">
        <v>10</v>
      </c>
      <c r="P112" s="239" t="s">
        <v>11</v>
      </c>
      <c r="Q112" s="67"/>
      <c r="R112" s="67"/>
    </row>
    <row r="113" spans="1:18" ht="30">
      <c r="A113" s="67"/>
      <c r="B113" s="67"/>
      <c r="C113" s="67"/>
      <c r="D113" s="67" t="s">
        <v>40</v>
      </c>
      <c r="E113" s="67"/>
      <c r="F113" s="67"/>
      <c r="G113" s="67"/>
      <c r="H113" s="67"/>
      <c r="I113" s="67"/>
      <c r="J113" s="67"/>
      <c r="K113" s="67"/>
      <c r="L113" s="300" t="s">
        <v>524</v>
      </c>
      <c r="M113" s="300"/>
      <c r="N113" s="300"/>
      <c r="O113" s="300"/>
      <c r="P113" s="104"/>
      <c r="Q113" s="67"/>
      <c r="R113" s="67"/>
    </row>
    <row r="114" spans="1:18" ht="30">
      <c r="A114" s="67"/>
      <c r="B114" s="67"/>
      <c r="C114" s="67"/>
      <c r="D114" s="67" t="s">
        <v>54</v>
      </c>
      <c r="E114" s="67"/>
      <c r="F114" s="67"/>
      <c r="G114" s="67"/>
      <c r="H114" s="67"/>
      <c r="I114" s="67"/>
      <c r="J114" s="67"/>
      <c r="K114" s="67"/>
      <c r="L114" s="300" t="s">
        <v>524</v>
      </c>
      <c r="M114" s="300"/>
      <c r="N114" s="300"/>
      <c r="O114" s="300"/>
      <c r="P114" s="104"/>
      <c r="Q114" s="67"/>
      <c r="R114" s="67"/>
    </row>
    <row r="115" spans="1:18" ht="30">
      <c r="A115" s="67"/>
      <c r="B115" s="67"/>
      <c r="C115" s="67"/>
      <c r="D115" s="67" t="s">
        <v>55</v>
      </c>
      <c r="E115" s="67"/>
      <c r="F115" s="67"/>
      <c r="G115" s="67"/>
      <c r="H115" s="67"/>
      <c r="I115" s="67"/>
      <c r="J115" s="67"/>
      <c r="K115" s="67"/>
      <c r="L115" s="300" t="s">
        <v>524</v>
      </c>
      <c r="M115" s="300"/>
      <c r="N115" s="300"/>
      <c r="O115" s="300"/>
      <c r="P115" s="104"/>
      <c r="Q115" s="67"/>
      <c r="R115" s="67"/>
    </row>
    <row r="116" spans="1:18" ht="30">
      <c r="A116" s="67"/>
      <c r="B116" s="67"/>
      <c r="C116" s="67"/>
      <c r="D116" s="67" t="s">
        <v>196</v>
      </c>
      <c r="E116" s="67"/>
      <c r="F116" s="67"/>
      <c r="G116" s="67"/>
      <c r="H116" s="67"/>
      <c r="I116" s="67"/>
      <c r="J116" s="67"/>
      <c r="K116" s="67"/>
      <c r="L116" s="300" t="s">
        <v>524</v>
      </c>
      <c r="M116" s="300"/>
      <c r="N116" s="300"/>
      <c r="O116" s="300"/>
      <c r="P116" s="104"/>
      <c r="Q116" s="67"/>
      <c r="R116" s="67"/>
    </row>
    <row r="117" spans="1:18" ht="30">
      <c r="A117" s="67"/>
      <c r="B117" s="67"/>
      <c r="C117" s="67"/>
      <c r="D117" s="67" t="s">
        <v>472</v>
      </c>
      <c r="E117" s="67"/>
      <c r="F117" s="67"/>
      <c r="G117" s="67"/>
      <c r="H117" s="67"/>
      <c r="I117" s="67"/>
      <c r="J117" s="67"/>
      <c r="K117" s="67"/>
      <c r="L117" s="300" t="s">
        <v>524</v>
      </c>
      <c r="M117" s="300"/>
      <c r="N117" s="300"/>
      <c r="O117" s="300"/>
      <c r="P117" s="104"/>
      <c r="Q117" s="67"/>
      <c r="R117" s="67"/>
    </row>
    <row r="118" spans="1:18" ht="30">
      <c r="A118" s="67"/>
      <c r="B118" s="67"/>
      <c r="C118" s="67"/>
      <c r="D118" s="67" t="s">
        <v>56</v>
      </c>
      <c r="E118" s="67"/>
      <c r="F118" s="67"/>
      <c r="G118" s="67"/>
      <c r="H118" s="67"/>
      <c r="I118" s="67"/>
      <c r="J118" s="67"/>
      <c r="K118" s="67"/>
      <c r="L118" s="300" t="s">
        <v>524</v>
      </c>
      <c r="M118" s="300"/>
      <c r="N118" s="300"/>
      <c r="O118" s="300"/>
      <c r="P118" s="104"/>
      <c r="Q118" s="67"/>
      <c r="R118" s="67"/>
    </row>
    <row r="119" spans="1:18" ht="30">
      <c r="A119" s="67"/>
      <c r="B119" s="67"/>
      <c r="C119" s="67"/>
      <c r="D119" s="67" t="s">
        <v>194</v>
      </c>
      <c r="E119" s="67"/>
      <c r="F119" s="67"/>
      <c r="G119" s="67"/>
      <c r="H119" s="67"/>
      <c r="I119" s="67"/>
      <c r="J119" s="67"/>
      <c r="K119" s="67"/>
      <c r="L119" s="300" t="s">
        <v>524</v>
      </c>
      <c r="M119" s="300"/>
      <c r="N119" s="300"/>
      <c r="O119" s="300"/>
      <c r="P119" s="104"/>
      <c r="Q119" s="67"/>
      <c r="R119" s="67"/>
    </row>
    <row r="120" spans="1:18" ht="48" customHeight="1">
      <c r="A120" s="67"/>
      <c r="B120" s="67"/>
      <c r="C120" s="67"/>
      <c r="D120" s="201" t="s">
        <v>687</v>
      </c>
      <c r="E120" s="67"/>
      <c r="F120" s="67"/>
      <c r="G120" s="67"/>
      <c r="H120" s="67"/>
      <c r="I120" s="67"/>
      <c r="J120" s="67"/>
      <c r="K120" s="67"/>
      <c r="L120" s="300" t="s">
        <v>524</v>
      </c>
      <c r="M120" s="42">
        <v>10000</v>
      </c>
      <c r="N120" s="42">
        <v>0.1</v>
      </c>
      <c r="O120" s="42">
        <v>10</v>
      </c>
      <c r="P120" s="152">
        <f>O120*N120</f>
        <v>1</v>
      </c>
      <c r="Q120" s="67"/>
      <c r="R120" s="67"/>
    </row>
    <row r="121" spans="1:18" ht="30">
      <c r="A121" s="67"/>
      <c r="B121" s="67"/>
      <c r="C121" s="67"/>
      <c r="D121" s="67" t="s">
        <v>58</v>
      </c>
      <c r="E121" s="67"/>
      <c r="F121" s="67"/>
      <c r="G121" s="67"/>
      <c r="H121" s="67"/>
      <c r="I121" s="67"/>
      <c r="J121" s="67"/>
      <c r="K121" s="67"/>
      <c r="L121" s="300" t="s">
        <v>524</v>
      </c>
      <c r="M121" s="300">
        <v>10000</v>
      </c>
      <c r="N121" s="300">
        <v>0.1</v>
      </c>
      <c r="O121" s="300">
        <v>1</v>
      </c>
      <c r="P121" s="152">
        <v>0.1</v>
      </c>
      <c r="Q121" s="67"/>
      <c r="R121" s="67"/>
    </row>
    <row r="122" spans="1:18" ht="30">
      <c r="A122" s="67"/>
      <c r="B122" s="67"/>
      <c r="C122" s="67"/>
      <c r="D122" s="67" t="s">
        <v>45</v>
      </c>
      <c r="E122" s="67"/>
      <c r="F122" s="67"/>
      <c r="G122" s="67"/>
      <c r="H122" s="67"/>
      <c r="I122" s="67"/>
      <c r="J122" s="67"/>
      <c r="K122" s="67"/>
      <c r="L122" s="300" t="s">
        <v>524</v>
      </c>
      <c r="M122" s="300">
        <v>5000</v>
      </c>
      <c r="N122" s="300">
        <v>0.05</v>
      </c>
      <c r="O122" s="300">
        <v>1</v>
      </c>
      <c r="P122" s="152">
        <v>0.05</v>
      </c>
      <c r="Q122" s="67"/>
      <c r="R122" s="67"/>
    </row>
    <row r="123" spans="1:18" ht="30">
      <c r="A123" s="67"/>
      <c r="B123" s="67"/>
      <c r="C123" s="67"/>
      <c r="D123" s="67" t="s">
        <v>688</v>
      </c>
      <c r="E123" s="67"/>
      <c r="F123" s="67"/>
      <c r="G123" s="67"/>
      <c r="H123" s="67"/>
      <c r="I123" s="67"/>
      <c r="J123" s="67"/>
      <c r="K123" s="67"/>
      <c r="L123" s="300" t="s">
        <v>524</v>
      </c>
      <c r="M123" s="300">
        <v>10000</v>
      </c>
      <c r="N123" s="300">
        <v>0.1</v>
      </c>
      <c r="O123" s="300">
        <v>5</v>
      </c>
      <c r="P123" s="152">
        <f>O123*N123</f>
        <v>0.5</v>
      </c>
      <c r="Q123" s="67"/>
      <c r="R123" s="67"/>
    </row>
    <row r="124" spans="1:18" ht="30">
      <c r="A124" s="67"/>
      <c r="B124" s="67"/>
      <c r="C124" s="67"/>
      <c r="D124" s="67" t="s">
        <v>689</v>
      </c>
      <c r="E124" s="67"/>
      <c r="F124" s="67"/>
      <c r="G124" s="67"/>
      <c r="H124" s="67"/>
      <c r="I124" s="67"/>
      <c r="J124" s="67"/>
      <c r="K124" s="67"/>
      <c r="L124" s="300" t="s">
        <v>524</v>
      </c>
      <c r="M124" s="300">
        <v>10000</v>
      </c>
      <c r="N124" s="300">
        <v>0.1</v>
      </c>
      <c r="O124" s="300">
        <v>5</v>
      </c>
      <c r="P124" s="152">
        <v>0.5</v>
      </c>
      <c r="Q124" s="67"/>
      <c r="R124" s="67"/>
    </row>
    <row r="125" spans="1:18" ht="30">
      <c r="A125" s="67"/>
      <c r="B125" s="67"/>
      <c r="C125" s="67"/>
      <c r="D125" s="67" t="s">
        <v>690</v>
      </c>
      <c r="E125" s="67"/>
      <c r="F125" s="67"/>
      <c r="G125" s="67"/>
      <c r="H125" s="67"/>
      <c r="I125" s="67"/>
      <c r="J125" s="67"/>
      <c r="K125" s="67"/>
      <c r="L125" s="300" t="s">
        <v>524</v>
      </c>
      <c r="M125" s="300">
        <v>2500</v>
      </c>
      <c r="N125" s="300">
        <v>2.5000000000000001E-2</v>
      </c>
      <c r="O125" s="300">
        <v>6</v>
      </c>
      <c r="P125" s="152">
        <f>O125*N125</f>
        <v>0.15000000000000002</v>
      </c>
      <c r="Q125" s="88"/>
      <c r="R125" s="67"/>
    </row>
    <row r="126" spans="1:18" ht="30">
      <c r="A126" s="67"/>
      <c r="B126" s="67"/>
      <c r="C126" s="67"/>
      <c r="D126" s="67" t="s">
        <v>60</v>
      </c>
      <c r="E126" s="67"/>
      <c r="F126" s="67"/>
      <c r="G126" s="67"/>
      <c r="H126" s="67"/>
      <c r="I126" s="67"/>
      <c r="J126" s="67"/>
      <c r="K126" s="67"/>
      <c r="L126" s="300" t="s">
        <v>524</v>
      </c>
      <c r="M126" s="300"/>
      <c r="N126" s="300"/>
      <c r="O126" s="300"/>
      <c r="P126" s="152"/>
      <c r="Q126" s="67"/>
      <c r="R126" s="67"/>
    </row>
    <row r="127" spans="1:18" ht="30">
      <c r="A127" s="67"/>
      <c r="B127" s="67"/>
      <c r="C127" s="67"/>
      <c r="D127" s="67" t="s">
        <v>61</v>
      </c>
      <c r="E127" s="67"/>
      <c r="F127" s="67"/>
      <c r="G127" s="67"/>
      <c r="H127" s="67"/>
      <c r="I127" s="67"/>
      <c r="J127" s="67"/>
      <c r="K127" s="67"/>
      <c r="L127" s="300" t="s">
        <v>524</v>
      </c>
      <c r="M127" s="300"/>
      <c r="N127" s="300"/>
      <c r="O127" s="300"/>
      <c r="P127" s="152"/>
      <c r="Q127" s="67"/>
      <c r="R127" s="67"/>
    </row>
    <row r="128" spans="1:18" ht="30">
      <c r="A128" s="67"/>
      <c r="B128" s="67"/>
      <c r="C128" s="67"/>
      <c r="D128" s="67" t="s">
        <v>61</v>
      </c>
      <c r="E128" s="67"/>
      <c r="F128" s="67"/>
      <c r="G128" s="67"/>
      <c r="H128" s="67"/>
      <c r="I128" s="67"/>
      <c r="J128" s="67"/>
      <c r="K128" s="67"/>
      <c r="L128" s="300" t="s">
        <v>524</v>
      </c>
      <c r="M128" s="300"/>
      <c r="N128" s="300"/>
      <c r="O128" s="300"/>
      <c r="P128" s="152"/>
      <c r="Q128" s="67"/>
      <c r="R128" s="67"/>
    </row>
    <row r="129" spans="1:18">
      <c r="A129" s="67"/>
      <c r="B129" s="67"/>
      <c r="C129" s="67"/>
      <c r="D129" s="78" t="s">
        <v>49</v>
      </c>
      <c r="E129" s="67"/>
      <c r="F129" s="67"/>
      <c r="G129" s="67"/>
      <c r="H129" s="67"/>
      <c r="I129" s="67"/>
      <c r="J129" s="67"/>
      <c r="K129" s="67"/>
      <c r="L129" s="300"/>
      <c r="M129" s="300"/>
      <c r="N129" s="300"/>
      <c r="O129" s="300"/>
      <c r="P129" s="153">
        <f>SUM(P113:P128)</f>
        <v>2.3000000000000003</v>
      </c>
      <c r="Q129" s="67"/>
      <c r="R129" s="67"/>
    </row>
    <row r="130" spans="1:18">
      <c r="A130" s="67"/>
      <c r="B130" s="67"/>
      <c r="C130" s="67"/>
      <c r="D130" s="235" t="s">
        <v>50</v>
      </c>
      <c r="E130" s="236"/>
      <c r="F130" s="236"/>
      <c r="G130" s="236"/>
      <c r="H130" s="236"/>
      <c r="I130" s="236"/>
      <c r="J130" s="236"/>
      <c r="K130" s="236"/>
      <c r="L130" s="305"/>
      <c r="M130" s="305"/>
      <c r="N130" s="305"/>
      <c r="O130" s="305"/>
      <c r="P130" s="237"/>
      <c r="Q130" s="67"/>
      <c r="R130" s="67"/>
    </row>
    <row r="131" spans="1:18" ht="30">
      <c r="A131" s="67"/>
      <c r="B131" s="67"/>
      <c r="C131" s="67"/>
      <c r="D131" s="67" t="s">
        <v>40</v>
      </c>
      <c r="E131" s="67"/>
      <c r="F131" s="67"/>
      <c r="G131" s="67"/>
      <c r="H131" s="67"/>
      <c r="I131" s="67"/>
      <c r="J131" s="67"/>
      <c r="K131" s="67"/>
      <c r="L131" s="300" t="s">
        <v>524</v>
      </c>
      <c r="M131" s="300"/>
      <c r="N131" s="300"/>
      <c r="O131" s="300"/>
      <c r="P131" s="104"/>
      <c r="Q131" s="67"/>
      <c r="R131" s="67"/>
    </row>
    <row r="132" spans="1:18" ht="27" customHeight="1">
      <c r="A132" s="67"/>
      <c r="B132" s="67"/>
      <c r="C132" s="67"/>
      <c r="D132" s="67" t="s">
        <v>54</v>
      </c>
      <c r="E132" s="67"/>
      <c r="F132" s="67"/>
      <c r="G132" s="67"/>
      <c r="H132" s="67"/>
      <c r="I132" s="67"/>
      <c r="J132" s="67"/>
      <c r="K132" s="67"/>
      <c r="L132" s="300" t="s">
        <v>524</v>
      </c>
      <c r="M132" s="300">
        <v>3000</v>
      </c>
      <c r="N132" s="42">
        <v>0.03</v>
      </c>
      <c r="O132" s="300">
        <v>35</v>
      </c>
      <c r="P132" s="104">
        <f>O132*N132</f>
        <v>1.05</v>
      </c>
      <c r="Q132" s="44"/>
      <c r="R132" s="67"/>
    </row>
    <row r="133" spans="1:18" ht="27" customHeight="1">
      <c r="A133" s="67"/>
      <c r="B133" s="67"/>
      <c r="C133" s="67"/>
      <c r="D133" s="67" t="s">
        <v>62</v>
      </c>
      <c r="E133" s="67"/>
      <c r="F133" s="67"/>
      <c r="G133" s="67"/>
      <c r="H133" s="67"/>
      <c r="I133" s="67"/>
      <c r="J133" s="67"/>
      <c r="K133" s="67"/>
      <c r="L133" s="300" t="s">
        <v>524</v>
      </c>
      <c r="M133" s="300">
        <v>5000</v>
      </c>
      <c r="N133" s="42">
        <v>0.05</v>
      </c>
      <c r="O133" s="300">
        <v>8</v>
      </c>
      <c r="P133" s="104">
        <f>O133*N133</f>
        <v>0.4</v>
      </c>
      <c r="Q133" s="44"/>
      <c r="R133" s="67"/>
    </row>
    <row r="134" spans="1:18" ht="30">
      <c r="A134" s="67"/>
      <c r="B134" s="67"/>
      <c r="C134" s="67"/>
      <c r="D134" s="67" t="s">
        <v>57</v>
      </c>
      <c r="E134" s="67"/>
      <c r="F134" s="67"/>
      <c r="G134" s="67"/>
      <c r="H134" s="67"/>
      <c r="I134" s="67"/>
      <c r="J134" s="67"/>
      <c r="K134" s="67"/>
      <c r="L134" s="300" t="s">
        <v>524</v>
      </c>
      <c r="M134" s="300"/>
      <c r="N134" s="300"/>
      <c r="O134" s="300"/>
      <c r="P134" s="104"/>
      <c r="Q134" s="67"/>
      <c r="R134" s="67"/>
    </row>
    <row r="135" spans="1:18" ht="30">
      <c r="A135" s="67"/>
      <c r="B135" s="67"/>
      <c r="C135" s="67"/>
      <c r="D135" s="67" t="s">
        <v>197</v>
      </c>
      <c r="E135" s="67"/>
      <c r="F135" s="67"/>
      <c r="G135" s="67"/>
      <c r="H135" s="67"/>
      <c r="I135" s="67"/>
      <c r="J135" s="67"/>
      <c r="K135" s="67"/>
      <c r="L135" s="300" t="s">
        <v>524</v>
      </c>
      <c r="M135" s="300"/>
      <c r="N135" s="300"/>
      <c r="O135" s="300"/>
      <c r="P135" s="104"/>
      <c r="Q135" s="67"/>
      <c r="R135" s="67"/>
    </row>
    <row r="136" spans="1:18" ht="30">
      <c r="A136" s="67"/>
      <c r="B136" s="67"/>
      <c r="C136" s="67"/>
      <c r="D136" s="201" t="s">
        <v>687</v>
      </c>
      <c r="E136" s="67"/>
      <c r="F136" s="67"/>
      <c r="G136" s="67"/>
      <c r="H136" s="67"/>
      <c r="I136" s="67"/>
      <c r="J136" s="67"/>
      <c r="K136" s="67"/>
      <c r="L136" s="300" t="s">
        <v>524</v>
      </c>
      <c r="M136" s="42">
        <v>10000</v>
      </c>
      <c r="N136" s="42">
        <v>0.1</v>
      </c>
      <c r="O136" s="42">
        <v>30</v>
      </c>
      <c r="P136" s="104">
        <f>O136*N136</f>
        <v>3</v>
      </c>
      <c r="Q136" s="67"/>
      <c r="R136" s="67"/>
    </row>
    <row r="137" spans="1:18" ht="30">
      <c r="A137" s="67"/>
      <c r="B137" s="67"/>
      <c r="C137" s="67"/>
      <c r="D137" s="67" t="s">
        <v>58</v>
      </c>
      <c r="E137" s="67"/>
      <c r="F137" s="67"/>
      <c r="G137" s="67"/>
      <c r="H137" s="67"/>
      <c r="I137" s="67"/>
      <c r="J137" s="67"/>
      <c r="K137" s="67"/>
      <c r="L137" s="300" t="s">
        <v>524</v>
      </c>
      <c r="M137" s="300">
        <v>10000</v>
      </c>
      <c r="N137" s="300">
        <v>0.1</v>
      </c>
      <c r="O137" s="300">
        <v>7</v>
      </c>
      <c r="P137" s="104">
        <f t="shared" ref="P137:P141" si="19">O137*N137</f>
        <v>0.70000000000000007</v>
      </c>
      <c r="Q137" s="67"/>
      <c r="R137" s="67"/>
    </row>
    <row r="138" spans="1:18" ht="30">
      <c r="A138" s="67"/>
      <c r="B138" s="67"/>
      <c r="C138" s="67"/>
      <c r="D138" s="67" t="s">
        <v>45</v>
      </c>
      <c r="E138" s="67"/>
      <c r="F138" s="67"/>
      <c r="G138" s="67"/>
      <c r="H138" s="67"/>
      <c r="I138" s="67"/>
      <c r="J138" s="67"/>
      <c r="K138" s="67"/>
      <c r="L138" s="300" t="s">
        <v>524</v>
      </c>
      <c r="M138" s="300">
        <v>5000</v>
      </c>
      <c r="N138" s="300">
        <v>0.05</v>
      </c>
      <c r="O138" s="300">
        <v>8</v>
      </c>
      <c r="P138" s="104">
        <f t="shared" si="19"/>
        <v>0.4</v>
      </c>
      <c r="Q138" s="67"/>
      <c r="R138" s="67"/>
    </row>
    <row r="139" spans="1:18" ht="30">
      <c r="A139" s="67"/>
      <c r="B139" s="67"/>
      <c r="C139" s="67"/>
      <c r="D139" s="67" t="s">
        <v>59</v>
      </c>
      <c r="E139" s="67"/>
      <c r="F139" s="67"/>
      <c r="G139" s="67"/>
      <c r="H139" s="67"/>
      <c r="I139" s="67"/>
      <c r="J139" s="67"/>
      <c r="K139" s="67"/>
      <c r="L139" s="300" t="s">
        <v>524</v>
      </c>
      <c r="M139" s="300"/>
      <c r="N139" s="300"/>
      <c r="O139" s="300"/>
      <c r="P139" s="104">
        <f t="shared" si="19"/>
        <v>0</v>
      </c>
      <c r="Q139" s="67"/>
      <c r="R139" s="67"/>
    </row>
    <row r="140" spans="1:18" ht="30">
      <c r="A140" s="67"/>
      <c r="B140" s="67"/>
      <c r="C140" s="67"/>
      <c r="D140" s="67" t="s">
        <v>691</v>
      </c>
      <c r="E140" s="67"/>
      <c r="F140" s="67"/>
      <c r="G140" s="67"/>
      <c r="H140" s="67"/>
      <c r="I140" s="67"/>
      <c r="J140" s="67"/>
      <c r="K140" s="67"/>
      <c r="L140" s="300" t="s">
        <v>524</v>
      </c>
      <c r="M140" s="300">
        <v>20000</v>
      </c>
      <c r="N140" s="300">
        <v>0.2</v>
      </c>
      <c r="O140" s="300">
        <v>9</v>
      </c>
      <c r="P140" s="104">
        <f t="shared" si="19"/>
        <v>1.8</v>
      </c>
      <c r="Q140" s="67"/>
      <c r="R140" s="67"/>
    </row>
    <row r="141" spans="1:18" ht="30">
      <c r="A141" s="67"/>
      <c r="B141" s="67"/>
      <c r="C141" s="67"/>
      <c r="D141" s="67" t="s">
        <v>690</v>
      </c>
      <c r="E141" s="67"/>
      <c r="F141" s="67"/>
      <c r="G141" s="67"/>
      <c r="H141" s="67"/>
      <c r="I141" s="67"/>
      <c r="J141" s="67"/>
      <c r="K141" s="67"/>
      <c r="L141" s="300" t="s">
        <v>524</v>
      </c>
      <c r="M141" s="300">
        <v>5000</v>
      </c>
      <c r="N141" s="300">
        <v>0.05</v>
      </c>
      <c r="O141" s="300">
        <v>51</v>
      </c>
      <c r="P141" s="104">
        <f t="shared" si="19"/>
        <v>2.5500000000000003</v>
      </c>
      <c r="Q141" s="67"/>
      <c r="R141" s="67"/>
    </row>
    <row r="142" spans="1:18">
      <c r="A142" s="67"/>
      <c r="B142" s="67"/>
      <c r="C142" s="67"/>
      <c r="D142" s="78" t="s">
        <v>63</v>
      </c>
      <c r="E142" s="67"/>
      <c r="F142" s="67"/>
      <c r="G142" s="67"/>
      <c r="H142" s="67"/>
      <c r="I142" s="67"/>
      <c r="J142" s="67"/>
      <c r="K142" s="67"/>
      <c r="L142" s="300"/>
      <c r="M142" s="300"/>
      <c r="N142" s="300"/>
      <c r="O142" s="300"/>
      <c r="P142" s="153">
        <v>9.89</v>
      </c>
      <c r="Q142" s="67"/>
      <c r="R142" s="67"/>
    </row>
    <row r="143" spans="1:18">
      <c r="A143" s="67"/>
      <c r="B143" s="34" t="s">
        <v>64</v>
      </c>
      <c r="C143" s="34" t="s">
        <v>65</v>
      </c>
      <c r="D143" s="34" t="s">
        <v>66</v>
      </c>
      <c r="E143" s="34" t="s">
        <v>15</v>
      </c>
      <c r="F143" s="34" t="s">
        <v>608</v>
      </c>
      <c r="G143" s="34"/>
      <c r="H143" s="34"/>
      <c r="I143" s="34"/>
      <c r="J143" s="34"/>
      <c r="K143" s="34"/>
      <c r="L143" s="219"/>
      <c r="M143" s="219"/>
      <c r="N143" s="219"/>
      <c r="O143" s="219"/>
      <c r="P143" s="178">
        <f>P149</f>
        <v>22.1999</v>
      </c>
      <c r="Q143" s="34"/>
      <c r="R143" s="67"/>
    </row>
    <row r="144" spans="1:18" ht="30">
      <c r="A144" s="67"/>
      <c r="B144" s="67"/>
      <c r="C144" s="67"/>
      <c r="D144" s="67" t="s">
        <v>490</v>
      </c>
      <c r="E144" s="67"/>
      <c r="F144" s="67"/>
      <c r="G144" s="67"/>
      <c r="H144" s="67"/>
      <c r="I144" s="67"/>
      <c r="J144" s="67"/>
      <c r="K144" s="67"/>
      <c r="L144" s="300" t="s">
        <v>525</v>
      </c>
      <c r="M144" s="300"/>
      <c r="N144" s="42">
        <f>M144/100000</f>
        <v>0</v>
      </c>
      <c r="O144" s="42"/>
      <c r="P144" s="104">
        <f>O144*N144</f>
        <v>0</v>
      </c>
      <c r="Q144" s="67"/>
      <c r="R144" s="67"/>
    </row>
    <row r="145" spans="1:18" s="92" customFormat="1" ht="30">
      <c r="A145" s="88"/>
      <c r="B145" s="88"/>
      <c r="C145" s="88"/>
      <c r="D145" s="88" t="s">
        <v>491</v>
      </c>
      <c r="E145" s="88"/>
      <c r="F145" s="88"/>
      <c r="G145" s="88"/>
      <c r="H145" s="88"/>
      <c r="I145" s="88"/>
      <c r="J145" s="88"/>
      <c r="K145" s="88"/>
      <c r="L145" s="300" t="s">
        <v>525</v>
      </c>
      <c r="M145" s="89"/>
      <c r="N145" s="89">
        <f>M145/100000</f>
        <v>0</v>
      </c>
      <c r="O145" s="89"/>
      <c r="P145" s="149">
        <f>O145*N145</f>
        <v>0</v>
      </c>
      <c r="Q145" s="88"/>
      <c r="R145" s="88"/>
    </row>
    <row r="146" spans="1:18" s="92" customFormat="1" ht="30">
      <c r="A146" s="88"/>
      <c r="B146" s="88"/>
      <c r="C146" s="88"/>
      <c r="D146" s="88" t="s">
        <v>692</v>
      </c>
      <c r="E146" s="88"/>
      <c r="F146" s="88"/>
      <c r="G146" s="88"/>
      <c r="H146" s="88"/>
      <c r="I146" s="88"/>
      <c r="J146" s="88"/>
      <c r="K146" s="88"/>
      <c r="L146" s="89" t="s">
        <v>526</v>
      </c>
      <c r="M146" s="89">
        <v>54714</v>
      </c>
      <c r="N146" s="89">
        <f t="shared" ref="N146:N148" si="20">M146/100000</f>
        <v>0.54713999999999996</v>
      </c>
      <c r="O146" s="89">
        <v>35</v>
      </c>
      <c r="P146" s="149">
        <f t="shared" ref="P146:P148" si="21">O146*N146</f>
        <v>19.149899999999999</v>
      </c>
      <c r="Q146" s="88"/>
      <c r="R146" s="88"/>
    </row>
    <row r="147" spans="1:18" s="92" customFormat="1" ht="30">
      <c r="A147" s="88"/>
      <c r="B147" s="88"/>
      <c r="C147" s="88"/>
      <c r="D147" s="88" t="s">
        <v>464</v>
      </c>
      <c r="E147" s="88"/>
      <c r="F147" s="88"/>
      <c r="G147" s="88"/>
      <c r="H147" s="88"/>
      <c r="I147" s="88"/>
      <c r="J147" s="88"/>
      <c r="K147" s="88"/>
      <c r="L147" s="89" t="s">
        <v>527</v>
      </c>
      <c r="M147" s="89">
        <v>25000</v>
      </c>
      <c r="N147" s="89">
        <f t="shared" si="20"/>
        <v>0.25</v>
      </c>
      <c r="O147" s="89">
        <v>9</v>
      </c>
      <c r="P147" s="149">
        <f t="shared" si="21"/>
        <v>2.25</v>
      </c>
      <c r="Q147" s="88"/>
      <c r="R147" s="88"/>
    </row>
    <row r="148" spans="1:18" s="92" customFormat="1">
      <c r="A148" s="88"/>
      <c r="B148" s="88"/>
      <c r="C148" s="88"/>
      <c r="D148" s="88" t="s">
        <v>489</v>
      </c>
      <c r="E148" s="88"/>
      <c r="F148" s="88"/>
      <c r="G148" s="88"/>
      <c r="H148" s="88"/>
      <c r="I148" s="88"/>
      <c r="J148" s="88"/>
      <c r="K148" s="88"/>
      <c r="L148" s="89" t="s">
        <v>528</v>
      </c>
      <c r="M148" s="89">
        <v>2500</v>
      </c>
      <c r="N148" s="89">
        <f t="shared" si="20"/>
        <v>2.5000000000000001E-2</v>
      </c>
      <c r="O148" s="89">
        <v>32</v>
      </c>
      <c r="P148" s="149">
        <f t="shared" si="21"/>
        <v>0.8</v>
      </c>
      <c r="Q148" s="88"/>
      <c r="R148" s="88"/>
    </row>
    <row r="149" spans="1:18">
      <c r="A149" s="67"/>
      <c r="B149" s="67"/>
      <c r="C149" s="67"/>
      <c r="D149" s="78" t="s">
        <v>20</v>
      </c>
      <c r="E149" s="67"/>
      <c r="F149" s="67"/>
      <c r="G149" s="67"/>
      <c r="H149" s="67"/>
      <c r="I149" s="67"/>
      <c r="J149" s="67"/>
      <c r="K149" s="67"/>
      <c r="L149" s="300"/>
      <c r="M149" s="300"/>
      <c r="N149" s="300"/>
      <c r="O149" s="300"/>
      <c r="P149" s="153">
        <f>SUM(P144:P148)</f>
        <v>22.1999</v>
      </c>
      <c r="Q149" s="67"/>
      <c r="R149" s="67"/>
    </row>
    <row r="150" spans="1:18">
      <c r="A150" s="67"/>
      <c r="B150" s="34" t="s">
        <v>67</v>
      </c>
      <c r="C150" s="34" t="s">
        <v>68</v>
      </c>
      <c r="D150" s="34" t="s">
        <v>69</v>
      </c>
      <c r="E150" s="34" t="s">
        <v>15</v>
      </c>
      <c r="F150" s="34" t="s">
        <v>608</v>
      </c>
      <c r="G150" s="34"/>
      <c r="H150" s="34"/>
      <c r="I150" s="34"/>
      <c r="J150" s="34"/>
      <c r="K150" s="34"/>
      <c r="L150" s="219"/>
      <c r="M150" s="219"/>
      <c r="N150" s="219"/>
      <c r="O150" s="219"/>
      <c r="P150" s="156">
        <f>P152+P154</f>
        <v>15</v>
      </c>
      <c r="Q150" s="34"/>
      <c r="R150" s="67"/>
    </row>
    <row r="151" spans="1:18" s="92" customFormat="1">
      <c r="A151" s="88"/>
      <c r="B151" s="88"/>
      <c r="C151" s="88"/>
      <c r="D151" s="207" t="s">
        <v>473</v>
      </c>
      <c r="E151" s="88"/>
      <c r="F151" s="88"/>
      <c r="G151" s="88"/>
      <c r="H151" s="88"/>
      <c r="I151" s="88"/>
      <c r="J151" s="88"/>
      <c r="K151" s="88"/>
      <c r="R151" s="88"/>
    </row>
    <row r="152" spans="1:18" s="92" customFormat="1">
      <c r="A152" s="88"/>
      <c r="B152" s="88"/>
      <c r="C152" s="88"/>
      <c r="D152" s="251" t="s">
        <v>415</v>
      </c>
      <c r="E152" s="88"/>
      <c r="F152" s="88"/>
      <c r="G152" s="88"/>
      <c r="H152" s="88"/>
      <c r="I152" s="88"/>
      <c r="J152" s="88"/>
      <c r="K152" s="88"/>
      <c r="L152" s="89" t="s">
        <v>693</v>
      </c>
      <c r="M152" s="89">
        <v>100000</v>
      </c>
      <c r="N152" s="89">
        <f>M152/100000</f>
        <v>1</v>
      </c>
      <c r="O152" s="89">
        <v>10</v>
      </c>
      <c r="P152" s="149">
        <f>O152*N152</f>
        <v>10</v>
      </c>
      <c r="R152" s="88"/>
    </row>
    <row r="153" spans="1:18" s="92" customFormat="1">
      <c r="A153" s="88"/>
      <c r="B153" s="88"/>
      <c r="C153" s="88"/>
      <c r="D153" s="207" t="s">
        <v>474</v>
      </c>
      <c r="E153" s="88"/>
      <c r="F153" s="88"/>
      <c r="G153" s="88"/>
      <c r="H153" s="88"/>
      <c r="I153" s="88"/>
      <c r="J153" s="88"/>
      <c r="K153" s="88"/>
      <c r="L153" s="89"/>
      <c r="M153" s="89"/>
      <c r="N153" s="89"/>
      <c r="O153" s="89"/>
      <c r="P153" s="149"/>
      <c r="R153" s="88"/>
    </row>
    <row r="154" spans="1:18" s="92" customFormat="1">
      <c r="A154" s="88"/>
      <c r="B154" s="88"/>
      <c r="C154" s="88"/>
      <c r="D154" s="251" t="s">
        <v>415</v>
      </c>
      <c r="E154" s="88"/>
      <c r="F154" s="88"/>
      <c r="G154" s="88"/>
      <c r="H154" s="88"/>
      <c r="I154" s="88"/>
      <c r="J154" s="88"/>
      <c r="K154" s="88"/>
      <c r="L154" s="89" t="s">
        <v>693</v>
      </c>
      <c r="M154" s="89">
        <v>50000</v>
      </c>
      <c r="N154" s="89">
        <f>M154/100000</f>
        <v>0.5</v>
      </c>
      <c r="O154" s="89">
        <v>10</v>
      </c>
      <c r="P154" s="149">
        <f>O154*N154</f>
        <v>5</v>
      </c>
      <c r="R154" s="88"/>
    </row>
    <row r="155" spans="1:18" s="92" customFormat="1">
      <c r="A155" s="88"/>
      <c r="B155" s="88"/>
      <c r="C155" s="88"/>
      <c r="D155" s="88" t="s">
        <v>70</v>
      </c>
      <c r="E155" s="88"/>
      <c r="F155" s="88"/>
      <c r="G155" s="88"/>
      <c r="H155" s="88"/>
      <c r="I155" s="88"/>
      <c r="J155" s="88"/>
      <c r="K155" s="88"/>
      <c r="L155" s="89"/>
      <c r="M155" s="89"/>
      <c r="N155" s="89"/>
      <c r="O155" s="89"/>
      <c r="P155" s="149"/>
      <c r="Q155" s="88"/>
      <c r="R155" s="88"/>
    </row>
    <row r="156" spans="1:18" s="173" customFormat="1" ht="22.5">
      <c r="A156" s="88"/>
      <c r="B156" s="34" t="s">
        <v>71</v>
      </c>
      <c r="C156" s="34"/>
      <c r="D156" s="34" t="s">
        <v>72</v>
      </c>
      <c r="E156" s="34" t="s">
        <v>15</v>
      </c>
      <c r="F156" s="34" t="s">
        <v>608</v>
      </c>
      <c r="G156" s="34"/>
      <c r="H156" s="34"/>
      <c r="I156" s="34"/>
      <c r="J156" s="34"/>
      <c r="K156" s="34"/>
      <c r="L156" s="219"/>
      <c r="M156" s="219"/>
      <c r="N156" s="219"/>
      <c r="O156" s="219"/>
      <c r="P156" s="156">
        <f>P157+P158</f>
        <v>0</v>
      </c>
      <c r="Q156" s="34"/>
      <c r="R156" s="85"/>
    </row>
    <row r="157" spans="1:18">
      <c r="A157" s="67"/>
      <c r="B157" s="67"/>
      <c r="C157" s="67"/>
      <c r="D157" s="67" t="s">
        <v>61</v>
      </c>
      <c r="E157" s="67"/>
      <c r="F157" s="67"/>
      <c r="G157" s="67"/>
      <c r="H157" s="67"/>
      <c r="I157" s="67"/>
      <c r="J157" s="67"/>
      <c r="K157" s="67"/>
      <c r="L157" s="300" t="s">
        <v>529</v>
      </c>
      <c r="M157" s="300"/>
      <c r="N157" s="300"/>
      <c r="O157" s="300"/>
      <c r="P157" s="104"/>
      <c r="Q157" s="67"/>
      <c r="R157" s="67"/>
    </row>
    <row r="158" spans="1:18">
      <c r="A158" s="67"/>
      <c r="B158" s="67"/>
      <c r="C158" s="67"/>
      <c r="D158" s="67" t="s">
        <v>61</v>
      </c>
      <c r="E158" s="67"/>
      <c r="F158" s="67"/>
      <c r="G158" s="67"/>
      <c r="H158" s="67"/>
      <c r="I158" s="67"/>
      <c r="J158" s="67"/>
      <c r="K158" s="67"/>
      <c r="L158" s="300" t="s">
        <v>529</v>
      </c>
      <c r="M158" s="300"/>
      <c r="N158" s="300"/>
      <c r="O158" s="300"/>
      <c r="P158" s="104"/>
      <c r="Q158" s="67"/>
      <c r="R158" s="67"/>
    </row>
    <row r="159" spans="1:18">
      <c r="A159" s="67"/>
      <c r="B159" s="34" t="s">
        <v>363</v>
      </c>
      <c r="C159" s="34" t="s">
        <v>73</v>
      </c>
      <c r="D159" s="34" t="s">
        <v>74</v>
      </c>
      <c r="E159" s="34" t="s">
        <v>15</v>
      </c>
      <c r="F159" s="34" t="s">
        <v>694</v>
      </c>
      <c r="G159" s="34"/>
      <c r="H159" s="34"/>
      <c r="I159" s="34"/>
      <c r="J159" s="34"/>
      <c r="K159" s="34"/>
      <c r="L159" s="219"/>
      <c r="M159" s="219"/>
      <c r="N159" s="219"/>
      <c r="O159" s="219"/>
      <c r="P159" s="156">
        <f>P163+P171</f>
        <v>0</v>
      </c>
      <c r="Q159" s="34"/>
      <c r="R159" s="67"/>
    </row>
    <row r="160" spans="1:18">
      <c r="A160" s="67"/>
      <c r="B160" s="67"/>
      <c r="C160" s="67"/>
      <c r="D160" s="235" t="s">
        <v>39</v>
      </c>
      <c r="E160" s="236"/>
      <c r="F160" s="236"/>
      <c r="G160" s="236"/>
      <c r="H160" s="236"/>
      <c r="I160" s="236"/>
      <c r="J160" s="236"/>
      <c r="K160" s="236"/>
      <c r="L160" s="305"/>
      <c r="M160" s="238"/>
      <c r="N160" s="238"/>
      <c r="O160" s="238"/>
      <c r="P160" s="239"/>
      <c r="Q160" s="67"/>
      <c r="R160" s="67"/>
    </row>
    <row r="161" spans="1:18">
      <c r="A161" s="67"/>
      <c r="B161" s="67"/>
      <c r="C161" s="67"/>
      <c r="D161" s="67" t="s">
        <v>75</v>
      </c>
      <c r="E161" s="67"/>
      <c r="F161" s="67"/>
      <c r="G161" s="67"/>
      <c r="H161" s="67"/>
      <c r="I161" s="67"/>
      <c r="J161" s="67"/>
      <c r="K161" s="67"/>
      <c r="L161" s="300" t="s">
        <v>530</v>
      </c>
      <c r="M161" s="300"/>
      <c r="N161" s="300"/>
      <c r="O161" s="300"/>
      <c r="P161" s="104"/>
      <c r="Q161" s="67"/>
      <c r="R161" s="67"/>
    </row>
    <row r="162" spans="1:18">
      <c r="A162" s="67"/>
      <c r="B162" s="67"/>
      <c r="C162" s="67"/>
      <c r="D162" s="67" t="s">
        <v>76</v>
      </c>
      <c r="E162" s="67"/>
      <c r="F162" s="67"/>
      <c r="G162" s="67"/>
      <c r="H162" s="67"/>
      <c r="I162" s="67"/>
      <c r="J162" s="67"/>
      <c r="K162" s="67"/>
      <c r="L162" s="300" t="s">
        <v>530</v>
      </c>
      <c r="M162" s="300"/>
      <c r="N162" s="300"/>
      <c r="O162" s="300"/>
      <c r="P162" s="104"/>
      <c r="Q162" s="67"/>
      <c r="R162" s="67"/>
    </row>
    <row r="163" spans="1:18">
      <c r="A163" s="67"/>
      <c r="B163" s="67"/>
      <c r="C163" s="67"/>
      <c r="D163" s="78" t="s">
        <v>49</v>
      </c>
      <c r="E163" s="67"/>
      <c r="F163" s="67"/>
      <c r="G163" s="67"/>
      <c r="H163" s="67"/>
      <c r="I163" s="67"/>
      <c r="J163" s="67"/>
      <c r="K163" s="67"/>
      <c r="L163" s="300"/>
      <c r="M163" s="300"/>
      <c r="N163" s="300"/>
      <c r="O163" s="300"/>
      <c r="P163" s="153">
        <f>P161+P162</f>
        <v>0</v>
      </c>
      <c r="Q163" s="67"/>
      <c r="R163" s="67"/>
    </row>
    <row r="164" spans="1:18">
      <c r="A164" s="67"/>
      <c r="B164" s="67"/>
      <c r="C164" s="67"/>
      <c r="D164" s="235" t="s">
        <v>50</v>
      </c>
      <c r="E164" s="376"/>
      <c r="F164" s="376"/>
      <c r="G164" s="376"/>
      <c r="H164" s="376"/>
      <c r="I164" s="376"/>
      <c r="J164" s="376"/>
      <c r="K164" s="376"/>
      <c r="L164" s="376"/>
      <c r="M164" s="376"/>
      <c r="N164" s="376"/>
      <c r="O164" s="376"/>
      <c r="P164" s="376"/>
      <c r="Q164" s="67"/>
      <c r="R164" s="67"/>
    </row>
    <row r="165" spans="1:18">
      <c r="A165" s="67"/>
      <c r="B165" s="67"/>
      <c r="C165" s="67"/>
      <c r="D165" s="67" t="s">
        <v>77</v>
      </c>
      <c r="E165" s="377"/>
      <c r="F165" s="377"/>
      <c r="G165" s="377"/>
      <c r="H165" s="377"/>
      <c r="I165" s="377"/>
      <c r="J165" s="377"/>
      <c r="K165" s="377"/>
      <c r="L165" s="377"/>
      <c r="M165" s="377"/>
      <c r="N165" s="377"/>
      <c r="O165" s="377"/>
      <c r="P165" s="377"/>
      <c r="Q165" s="67"/>
      <c r="R165" s="67"/>
    </row>
    <row r="166" spans="1:18">
      <c r="A166" s="67"/>
      <c r="B166" s="67"/>
      <c r="C166" s="67"/>
      <c r="D166" s="67" t="s">
        <v>78</v>
      </c>
      <c r="E166" s="67"/>
      <c r="F166" s="67"/>
      <c r="G166" s="67"/>
      <c r="H166" s="67"/>
      <c r="I166" s="67"/>
      <c r="J166" s="67"/>
      <c r="K166" s="67"/>
      <c r="L166" s="300" t="s">
        <v>530</v>
      </c>
      <c r="M166" s="300"/>
      <c r="N166" s="300"/>
      <c r="O166" s="300"/>
      <c r="P166" s="104"/>
      <c r="Q166" s="67"/>
      <c r="R166" s="67"/>
    </row>
    <row r="167" spans="1:18" ht="18" customHeight="1">
      <c r="A167" s="67"/>
      <c r="B167" s="67"/>
      <c r="C167" s="67"/>
      <c r="D167" s="88" t="s">
        <v>79</v>
      </c>
      <c r="E167" s="88"/>
      <c r="F167" s="88"/>
      <c r="G167" s="88"/>
      <c r="H167" s="88"/>
      <c r="I167" s="88"/>
      <c r="J167" s="88"/>
      <c r="K167" s="88"/>
      <c r="L167" s="300" t="s">
        <v>530</v>
      </c>
      <c r="M167" s="89"/>
      <c r="N167" s="89"/>
      <c r="O167" s="89"/>
      <c r="P167" s="149"/>
      <c r="Q167" s="80"/>
      <c r="R167" s="67"/>
    </row>
    <row r="168" spans="1:18">
      <c r="A168" s="67"/>
      <c r="B168" s="67"/>
      <c r="C168" s="67"/>
      <c r="D168" s="67" t="s">
        <v>80</v>
      </c>
      <c r="E168" s="377"/>
      <c r="F168" s="377"/>
      <c r="G168" s="377"/>
      <c r="H168" s="377"/>
      <c r="I168" s="377"/>
      <c r="J168" s="377"/>
      <c r="K168" s="377"/>
      <c r="L168" s="377"/>
      <c r="M168" s="377"/>
      <c r="N168" s="377"/>
      <c r="O168" s="377"/>
      <c r="P168" s="377"/>
      <c r="Q168" s="88"/>
      <c r="R168" s="67"/>
    </row>
    <row r="169" spans="1:18">
      <c r="A169" s="67"/>
      <c r="B169" s="67"/>
      <c r="C169" s="67"/>
      <c r="D169" s="67" t="s">
        <v>78</v>
      </c>
      <c r="E169" s="67"/>
      <c r="F169" s="67"/>
      <c r="G169" s="67"/>
      <c r="H169" s="67"/>
      <c r="I169" s="67"/>
      <c r="J169" s="67"/>
      <c r="K169" s="67"/>
      <c r="L169" s="300" t="s">
        <v>530</v>
      </c>
      <c r="M169" s="300"/>
      <c r="N169" s="300"/>
      <c r="O169" s="300"/>
      <c r="P169" s="104"/>
      <c r="Q169" s="88"/>
      <c r="R169" s="67"/>
    </row>
    <row r="170" spans="1:18">
      <c r="A170" s="67"/>
      <c r="B170" s="67"/>
      <c r="C170" s="67"/>
      <c r="D170" s="67" t="s">
        <v>79</v>
      </c>
      <c r="E170" s="67"/>
      <c r="F170" s="67"/>
      <c r="G170" s="67"/>
      <c r="H170" s="67"/>
      <c r="I170" s="67"/>
      <c r="J170" s="67"/>
      <c r="K170" s="67"/>
      <c r="L170" s="300" t="s">
        <v>530</v>
      </c>
      <c r="M170" s="300"/>
      <c r="N170" s="300"/>
      <c r="O170" s="300"/>
      <c r="P170" s="104"/>
      <c r="Q170" s="88"/>
      <c r="R170" s="67"/>
    </row>
    <row r="171" spans="1:18">
      <c r="A171" s="67"/>
      <c r="B171" s="67"/>
      <c r="C171" s="67"/>
      <c r="D171" s="78" t="s">
        <v>63</v>
      </c>
      <c r="E171" s="67"/>
      <c r="F171" s="67"/>
      <c r="G171" s="67"/>
      <c r="H171" s="67"/>
      <c r="I171" s="67"/>
      <c r="J171" s="67"/>
      <c r="K171" s="67"/>
      <c r="L171" s="300"/>
      <c r="M171" s="300"/>
      <c r="N171" s="300"/>
      <c r="O171" s="300"/>
      <c r="P171" s="153">
        <f>SUM(P166+P167+P169+P170)</f>
        <v>0</v>
      </c>
      <c r="Q171" s="67"/>
      <c r="R171" s="67"/>
    </row>
    <row r="172" spans="1:18" ht="25.5">
      <c r="A172" s="67"/>
      <c r="B172" s="34" t="s">
        <v>340</v>
      </c>
      <c r="C172" s="34" t="s">
        <v>81</v>
      </c>
      <c r="D172" s="168" t="s">
        <v>364</v>
      </c>
      <c r="E172" s="34" t="s">
        <v>15</v>
      </c>
      <c r="F172" s="34" t="s">
        <v>608</v>
      </c>
      <c r="G172" s="34"/>
      <c r="H172" s="34"/>
      <c r="I172" s="34"/>
      <c r="J172" s="34"/>
      <c r="K172" s="34"/>
      <c r="L172" s="219"/>
      <c r="M172" s="81"/>
      <c r="N172" s="82"/>
      <c r="O172" s="81"/>
      <c r="P172" s="151">
        <f>P173+P174+P175</f>
        <v>5</v>
      </c>
      <c r="Q172" s="34"/>
      <c r="R172" s="67"/>
    </row>
    <row r="173" spans="1:18" s="92" customFormat="1">
      <c r="A173" s="88"/>
      <c r="B173" s="88"/>
      <c r="C173" s="88"/>
      <c r="D173" s="88" t="s">
        <v>287</v>
      </c>
      <c r="E173" s="88"/>
      <c r="F173" s="88"/>
      <c r="G173" s="88"/>
      <c r="H173" s="88"/>
      <c r="I173" s="88"/>
      <c r="J173" s="88"/>
      <c r="K173" s="88"/>
      <c r="L173" s="89" t="s">
        <v>531</v>
      </c>
      <c r="M173" s="89">
        <v>100</v>
      </c>
      <c r="N173" s="89">
        <f>M173/100000</f>
        <v>1E-3</v>
      </c>
      <c r="O173" s="89">
        <v>2000</v>
      </c>
      <c r="P173" s="209">
        <f>O173*N173</f>
        <v>2</v>
      </c>
      <c r="Q173" s="87"/>
      <c r="R173" s="88"/>
    </row>
    <row r="174" spans="1:18" s="92" customFormat="1">
      <c r="A174" s="88"/>
      <c r="B174" s="88"/>
      <c r="C174" s="88"/>
      <c r="D174" s="88" t="s">
        <v>199</v>
      </c>
      <c r="E174" s="88"/>
      <c r="F174" s="88"/>
      <c r="G174" s="88"/>
      <c r="H174" s="88"/>
      <c r="I174" s="88"/>
      <c r="J174" s="88"/>
      <c r="K174" s="88"/>
      <c r="L174" s="89" t="s">
        <v>532</v>
      </c>
      <c r="M174" s="90">
        <v>200</v>
      </c>
      <c r="N174" s="89">
        <f>M174/100000</f>
        <v>2E-3</v>
      </c>
      <c r="O174" s="89">
        <v>1000</v>
      </c>
      <c r="P174" s="209">
        <f>O174*N174</f>
        <v>2</v>
      </c>
      <c r="Q174" s="210"/>
      <c r="R174" s="88"/>
    </row>
    <row r="175" spans="1:18">
      <c r="A175" s="67"/>
      <c r="B175" s="67"/>
      <c r="C175" s="67"/>
      <c r="D175" s="67" t="s">
        <v>695</v>
      </c>
      <c r="E175" s="67"/>
      <c r="F175" s="67"/>
      <c r="G175" s="67"/>
      <c r="H175" s="67"/>
      <c r="I175" s="67"/>
      <c r="J175" s="67"/>
      <c r="K175" s="67"/>
      <c r="L175" s="300"/>
      <c r="M175" s="300">
        <v>50</v>
      </c>
      <c r="N175" s="89">
        <f>M175/100000</f>
        <v>5.0000000000000001E-4</v>
      </c>
      <c r="O175" s="300">
        <v>2000</v>
      </c>
      <c r="P175" s="209">
        <f>O175*N175</f>
        <v>1</v>
      </c>
      <c r="Q175" s="87"/>
      <c r="R175" s="67"/>
    </row>
    <row r="176" spans="1:18">
      <c r="A176" s="67"/>
      <c r="B176" s="34" t="s">
        <v>365</v>
      </c>
      <c r="C176" s="34"/>
      <c r="D176" s="34" t="s">
        <v>82</v>
      </c>
      <c r="E176" s="34" t="s">
        <v>15</v>
      </c>
      <c r="F176" s="34" t="s">
        <v>608</v>
      </c>
      <c r="G176" s="34"/>
      <c r="H176" s="34"/>
      <c r="I176" s="34"/>
      <c r="J176" s="34"/>
      <c r="K176" s="34"/>
      <c r="L176" s="219"/>
      <c r="M176" s="219"/>
      <c r="N176" s="219"/>
      <c r="O176" s="219"/>
      <c r="P176" s="178">
        <f>P177</f>
        <v>0</v>
      </c>
      <c r="Q176" s="34"/>
      <c r="R176" s="67"/>
    </row>
    <row r="177" spans="1:18">
      <c r="A177" s="67"/>
      <c r="B177" s="67"/>
      <c r="C177" s="67"/>
      <c r="D177" s="78" t="s">
        <v>82</v>
      </c>
      <c r="E177" s="67"/>
      <c r="F177" s="67"/>
      <c r="G177" s="67"/>
      <c r="H177" s="67"/>
      <c r="I177" s="67"/>
      <c r="J177" s="67"/>
      <c r="K177" s="67"/>
      <c r="L177" s="300"/>
      <c r="M177" s="300"/>
      <c r="N177" s="300"/>
      <c r="O177" s="300"/>
      <c r="P177" s="153"/>
      <c r="Q177" s="67"/>
      <c r="R177" s="67"/>
    </row>
    <row r="178" spans="1:18" ht="14.45" customHeight="1">
      <c r="A178" s="73">
        <v>7</v>
      </c>
      <c r="B178" s="370" t="s">
        <v>200</v>
      </c>
      <c r="C178" s="371"/>
      <c r="D178" s="371"/>
      <c r="E178" s="371"/>
      <c r="F178" s="371"/>
      <c r="G178" s="371"/>
      <c r="H178" s="371"/>
      <c r="I178" s="371"/>
      <c r="J178" s="371"/>
      <c r="K178" s="371"/>
      <c r="L178" s="371"/>
      <c r="M178" s="371"/>
      <c r="N178" s="371"/>
      <c r="O178" s="372"/>
      <c r="P178" s="154">
        <f>P179</f>
        <v>54.269999999999996</v>
      </c>
      <c r="Q178" s="74"/>
      <c r="R178" s="67" t="s">
        <v>288</v>
      </c>
    </row>
    <row r="179" spans="1:18" ht="22.5">
      <c r="A179" s="67"/>
      <c r="B179" s="34">
        <v>7.5</v>
      </c>
      <c r="C179" s="34" t="s">
        <v>83</v>
      </c>
      <c r="D179" s="34" t="s">
        <v>84</v>
      </c>
      <c r="E179" s="34" t="s">
        <v>85</v>
      </c>
      <c r="F179" s="34" t="s">
        <v>608</v>
      </c>
      <c r="G179" s="34"/>
      <c r="H179" s="34"/>
      <c r="I179" s="34"/>
      <c r="J179" s="34"/>
      <c r="K179" s="34"/>
      <c r="L179" s="219"/>
      <c r="M179" s="219"/>
      <c r="N179" s="219"/>
      <c r="O179" s="219"/>
      <c r="P179" s="156">
        <f>P180+P182+P183+P184+P185</f>
        <v>54.269999999999996</v>
      </c>
      <c r="Q179" s="34"/>
      <c r="R179" s="67"/>
    </row>
    <row r="180" spans="1:18" s="92" customFormat="1" ht="25.5">
      <c r="A180" s="88"/>
      <c r="B180" s="163" t="s">
        <v>366</v>
      </c>
      <c r="C180" s="166" t="s">
        <v>367</v>
      </c>
      <c r="D180" s="169" t="s">
        <v>368</v>
      </c>
      <c r="E180" s="135"/>
      <c r="F180" s="135"/>
      <c r="G180" s="135"/>
      <c r="H180" s="135"/>
      <c r="I180" s="135"/>
      <c r="J180" s="135"/>
      <c r="K180" s="135"/>
      <c r="L180" s="208" t="s">
        <v>533</v>
      </c>
      <c r="M180" s="91">
        <v>750</v>
      </c>
      <c r="N180" s="89">
        <f>M180/100000</f>
        <v>7.4999999999999997E-3</v>
      </c>
      <c r="O180" s="91">
        <v>3612</v>
      </c>
      <c r="P180" s="149">
        <f>O180*N180</f>
        <v>27.09</v>
      </c>
      <c r="Q180" s="135"/>
      <c r="R180" s="88"/>
    </row>
    <row r="181" spans="1:18" s="92" customFormat="1">
      <c r="A181" s="88"/>
      <c r="B181" s="163" t="s">
        <v>369</v>
      </c>
      <c r="C181" s="166"/>
      <c r="D181" s="166" t="s">
        <v>359</v>
      </c>
      <c r="E181" s="135"/>
      <c r="F181" s="135"/>
      <c r="G181" s="135"/>
      <c r="H181" s="135"/>
      <c r="I181" s="135"/>
      <c r="J181" s="135"/>
      <c r="K181" s="135"/>
      <c r="L181" s="208"/>
      <c r="M181" s="91"/>
      <c r="N181" s="89"/>
      <c r="O181" s="91"/>
      <c r="P181" s="150"/>
      <c r="Q181" s="135"/>
      <c r="R181" s="88"/>
    </row>
    <row r="182" spans="1:18" s="92" customFormat="1" ht="75">
      <c r="A182" s="88"/>
      <c r="B182" s="88"/>
      <c r="C182" s="88"/>
      <c r="D182" s="88" t="s">
        <v>476</v>
      </c>
      <c r="E182" s="88"/>
      <c r="F182" s="88"/>
      <c r="G182" s="88"/>
      <c r="H182" s="88"/>
      <c r="I182" s="88"/>
      <c r="J182" s="88"/>
      <c r="K182" s="88"/>
      <c r="L182" s="90" t="s">
        <v>534</v>
      </c>
      <c r="M182" s="91">
        <v>200</v>
      </c>
      <c r="N182" s="89">
        <v>2E-3</v>
      </c>
      <c r="O182" s="91">
        <v>1135</v>
      </c>
      <c r="P182" s="149">
        <f>O182*N182</f>
        <v>2.27</v>
      </c>
      <c r="Q182" s="87"/>
      <c r="R182" s="88"/>
    </row>
    <row r="183" spans="1:18" s="92" customFormat="1" ht="67.5" customHeight="1">
      <c r="A183" s="88"/>
      <c r="B183" s="88"/>
      <c r="C183" s="88"/>
      <c r="D183" s="88" t="s">
        <v>477</v>
      </c>
      <c r="E183" s="88"/>
      <c r="F183" s="88"/>
      <c r="G183" s="88"/>
      <c r="H183" s="88"/>
      <c r="I183" s="88"/>
      <c r="J183" s="88"/>
      <c r="K183" s="88"/>
      <c r="L183" s="90" t="s">
        <v>533</v>
      </c>
      <c r="M183" s="91">
        <v>2000</v>
      </c>
      <c r="N183" s="89">
        <v>0.02</v>
      </c>
      <c r="O183" s="91">
        <v>548.5</v>
      </c>
      <c r="P183" s="149">
        <f t="shared" ref="P183" si="22">O183*N183</f>
        <v>10.97</v>
      </c>
      <c r="Q183" s="87"/>
      <c r="R183" s="88"/>
    </row>
    <row r="184" spans="1:18" s="92" customFormat="1" ht="60">
      <c r="A184" s="93"/>
      <c r="B184" s="93"/>
      <c r="C184" s="93"/>
      <c r="D184" s="93" t="s">
        <v>475</v>
      </c>
      <c r="E184" s="93"/>
      <c r="F184" s="93"/>
      <c r="G184" s="93"/>
      <c r="H184" s="93"/>
      <c r="I184" s="93"/>
      <c r="J184" s="93"/>
      <c r="K184" s="93"/>
      <c r="L184" s="94" t="s">
        <v>535</v>
      </c>
      <c r="M184" s="95">
        <v>2000</v>
      </c>
      <c r="N184" s="96">
        <v>0.02</v>
      </c>
      <c r="O184" s="95">
        <v>277.5</v>
      </c>
      <c r="P184" s="310">
        <f>O184*N184</f>
        <v>5.55</v>
      </c>
      <c r="Q184" s="97"/>
      <c r="R184" s="93"/>
    </row>
    <row r="185" spans="1:18" ht="50.45" customHeight="1">
      <c r="A185" s="67"/>
      <c r="B185" s="67"/>
      <c r="C185" s="67"/>
      <c r="D185" s="211" t="s">
        <v>696</v>
      </c>
      <c r="E185" s="67"/>
      <c r="F185" s="67"/>
      <c r="G185" s="212"/>
      <c r="H185" s="212"/>
      <c r="I185" s="212"/>
      <c r="J185" s="212"/>
      <c r="K185" s="212"/>
      <c r="L185" s="159"/>
      <c r="M185" s="42">
        <v>2500</v>
      </c>
      <c r="N185" s="42">
        <v>2.5000000000000001E-2</v>
      </c>
      <c r="O185" s="42">
        <v>335.6</v>
      </c>
      <c r="P185" s="152">
        <f>N185*O185</f>
        <v>8.39</v>
      </c>
      <c r="Q185" s="79" t="s">
        <v>697</v>
      </c>
      <c r="R185" s="67"/>
    </row>
    <row r="186" spans="1:18" ht="19.5" customHeight="1">
      <c r="A186" s="253">
        <v>8</v>
      </c>
      <c r="B186" s="378" t="s">
        <v>569</v>
      </c>
      <c r="C186" s="379"/>
      <c r="D186" s="379"/>
      <c r="E186" s="379"/>
      <c r="F186" s="379"/>
      <c r="G186" s="379"/>
      <c r="H186" s="379"/>
      <c r="I186" s="379"/>
      <c r="J186" s="379"/>
      <c r="K186" s="379"/>
      <c r="L186" s="379"/>
      <c r="M186" s="379"/>
      <c r="N186" s="379"/>
      <c r="O186" s="380"/>
      <c r="P186" s="254" t="e">
        <f>#REF!+#REF!+#REF!+#REF!+#REF!+#REF!</f>
        <v>#REF!</v>
      </c>
      <c r="Q186" s="255"/>
      <c r="R186" s="212" t="s">
        <v>288</v>
      </c>
    </row>
    <row r="187" spans="1:18" s="139" customFormat="1" ht="19.5" customHeight="1">
      <c r="A187" s="88"/>
      <c r="B187" s="260"/>
      <c r="C187" s="260"/>
      <c r="D187" s="260"/>
      <c r="E187" s="260"/>
      <c r="F187" s="260"/>
      <c r="G187" s="260"/>
      <c r="H187" s="260"/>
      <c r="I187" s="260"/>
      <c r="J187" s="260"/>
      <c r="K187" s="260"/>
      <c r="L187" s="260"/>
      <c r="M187" s="260"/>
      <c r="N187" s="260"/>
      <c r="O187" s="260"/>
      <c r="P187" s="150"/>
      <c r="Q187" s="261"/>
      <c r="R187" s="88"/>
    </row>
    <row r="188" spans="1:18" ht="14.45" customHeight="1">
      <c r="A188" s="256">
        <v>9</v>
      </c>
      <c r="B188" s="381" t="s">
        <v>100</v>
      </c>
      <c r="C188" s="382"/>
      <c r="D188" s="382"/>
      <c r="E188" s="382"/>
      <c r="F188" s="382"/>
      <c r="G188" s="382"/>
      <c r="H188" s="382"/>
      <c r="I188" s="382"/>
      <c r="J188" s="382"/>
      <c r="K188" s="382"/>
      <c r="L188" s="382"/>
      <c r="M188" s="382"/>
      <c r="N188" s="382"/>
      <c r="O188" s="383"/>
      <c r="P188" s="257">
        <f>P190+P193</f>
        <v>23.38</v>
      </c>
      <c r="Q188" s="258"/>
      <c r="R188" s="259" t="s">
        <v>288</v>
      </c>
    </row>
    <row r="189" spans="1:18" s="173" customFormat="1">
      <c r="A189" s="174"/>
      <c r="B189" s="34" t="s">
        <v>377</v>
      </c>
      <c r="C189" s="34" t="s">
        <v>101</v>
      </c>
      <c r="D189" s="34" t="s">
        <v>698</v>
      </c>
      <c r="E189" s="85"/>
      <c r="F189" s="85"/>
      <c r="G189" s="85"/>
      <c r="H189" s="85"/>
      <c r="I189" s="85"/>
      <c r="J189" s="85"/>
      <c r="K189" s="85"/>
      <c r="L189" s="82"/>
      <c r="M189" s="35"/>
      <c r="N189" s="35"/>
      <c r="O189" s="35"/>
      <c r="P189" s="151">
        <f>P190+P193+P201</f>
        <v>23.38</v>
      </c>
      <c r="Q189" s="85"/>
      <c r="R189" s="85"/>
    </row>
    <row r="190" spans="1:18">
      <c r="A190" s="67"/>
      <c r="B190" s="34" t="s">
        <v>331</v>
      </c>
      <c r="C190" s="34" t="s">
        <v>101</v>
      </c>
      <c r="D190" s="34" t="s">
        <v>698</v>
      </c>
      <c r="E190" s="34"/>
      <c r="F190" s="34"/>
      <c r="G190" s="34"/>
      <c r="H190" s="34"/>
      <c r="I190" s="34"/>
      <c r="J190" s="34"/>
      <c r="K190" s="34"/>
      <c r="L190" s="219"/>
      <c r="M190" s="219"/>
      <c r="N190" s="219"/>
      <c r="O190" s="219"/>
      <c r="P190" s="178">
        <f>P191+P192</f>
        <v>23.08</v>
      </c>
      <c r="Q190" s="34"/>
      <c r="R190" s="67"/>
    </row>
    <row r="191" spans="1:18" ht="18" customHeight="1">
      <c r="A191" s="67"/>
      <c r="B191" s="67"/>
      <c r="C191" s="67"/>
      <c r="D191" s="67" t="s">
        <v>102</v>
      </c>
      <c r="E191" s="67"/>
      <c r="F191" s="67"/>
      <c r="G191" s="67"/>
      <c r="H191" s="67"/>
      <c r="I191" s="67"/>
      <c r="J191" s="67"/>
      <c r="K191" s="67"/>
      <c r="L191" s="300" t="s">
        <v>538</v>
      </c>
      <c r="M191" s="300"/>
      <c r="N191" s="300"/>
      <c r="O191" s="300"/>
      <c r="P191" s="104">
        <v>12.21</v>
      </c>
      <c r="Q191" s="88"/>
      <c r="R191" s="67"/>
    </row>
    <row r="192" spans="1:18" ht="19.5" customHeight="1">
      <c r="A192" s="67"/>
      <c r="B192" s="67"/>
      <c r="C192" s="67"/>
      <c r="D192" s="67" t="s">
        <v>50</v>
      </c>
      <c r="E192" s="67"/>
      <c r="F192" s="67"/>
      <c r="G192" s="67"/>
      <c r="H192" s="67"/>
      <c r="I192" s="67"/>
      <c r="J192" s="67"/>
      <c r="K192" s="67"/>
      <c r="L192" s="300" t="s">
        <v>538</v>
      </c>
      <c r="M192" s="300"/>
      <c r="N192" s="300"/>
      <c r="O192" s="300"/>
      <c r="P192" s="104">
        <v>10.87</v>
      </c>
      <c r="Q192" s="67" t="s">
        <v>699</v>
      </c>
      <c r="R192" s="67"/>
    </row>
    <row r="193" spans="1:18">
      <c r="A193" s="67"/>
      <c r="B193" s="34" t="s">
        <v>332</v>
      </c>
      <c r="C193" s="34" t="s">
        <v>103</v>
      </c>
      <c r="D193" s="34" t="s">
        <v>104</v>
      </c>
      <c r="E193" s="34"/>
      <c r="F193" s="34"/>
      <c r="G193" s="34"/>
      <c r="H193" s="34"/>
      <c r="I193" s="34"/>
      <c r="J193" s="34"/>
      <c r="K193" s="34"/>
      <c r="L193" s="219"/>
      <c r="M193" s="219"/>
      <c r="N193" s="219"/>
      <c r="O193" s="219"/>
      <c r="P193" s="156">
        <f>P194+P195+P196+P197+P198+P199+P200</f>
        <v>0.3</v>
      </c>
      <c r="Q193" s="34"/>
      <c r="R193" s="67"/>
    </row>
    <row r="194" spans="1:18">
      <c r="A194" s="67"/>
      <c r="B194" s="67"/>
      <c r="C194" s="67"/>
      <c r="D194" s="67" t="s">
        <v>105</v>
      </c>
      <c r="E194" s="67"/>
      <c r="F194" s="67"/>
      <c r="G194" s="67"/>
      <c r="H194" s="67"/>
      <c r="I194" s="67"/>
      <c r="J194" s="67"/>
      <c r="K194" s="67"/>
      <c r="L194" s="300" t="s">
        <v>538</v>
      </c>
      <c r="M194" s="300"/>
      <c r="N194" s="300">
        <f>M194/100000</f>
        <v>0</v>
      </c>
      <c r="O194" s="300"/>
      <c r="P194" s="104">
        <f>O194*N194</f>
        <v>0</v>
      </c>
      <c r="Q194" s="44"/>
      <c r="R194" s="67"/>
    </row>
    <row r="195" spans="1:18" ht="30.6" customHeight="1">
      <c r="A195" s="67"/>
      <c r="B195" s="67"/>
      <c r="C195" s="67"/>
      <c r="D195" s="67" t="s">
        <v>106</v>
      </c>
      <c r="E195" s="67"/>
      <c r="F195" s="67"/>
      <c r="G195" s="67"/>
      <c r="H195" s="67"/>
      <c r="I195" s="67"/>
      <c r="J195" s="67"/>
      <c r="K195" s="67"/>
      <c r="L195" s="300" t="s">
        <v>538</v>
      </c>
      <c r="M195" s="300"/>
      <c r="N195" s="300">
        <f>M195/100000</f>
        <v>0</v>
      </c>
      <c r="O195" s="300"/>
      <c r="P195" s="104">
        <f>N195*O195</f>
        <v>0</v>
      </c>
      <c r="Q195" s="44"/>
      <c r="R195" s="67"/>
    </row>
    <row r="196" spans="1:18" ht="23.45" customHeight="1">
      <c r="A196" s="67"/>
      <c r="B196" s="67"/>
      <c r="C196" s="67"/>
      <c r="D196" s="67" t="s">
        <v>107</v>
      </c>
      <c r="E196" s="67"/>
      <c r="F196" s="67"/>
      <c r="G196" s="67"/>
      <c r="H196" s="67"/>
      <c r="I196" s="67"/>
      <c r="J196" s="67"/>
      <c r="K196" s="67"/>
      <c r="L196" s="300" t="s">
        <v>538</v>
      </c>
      <c r="M196" s="300"/>
      <c r="N196" s="300"/>
      <c r="O196" s="300"/>
      <c r="P196" s="104"/>
      <c r="Q196" s="44"/>
      <c r="R196" s="67"/>
    </row>
    <row r="197" spans="1:18" ht="24.75" customHeight="1">
      <c r="A197" s="67"/>
      <c r="B197" s="67"/>
      <c r="C197" s="67"/>
      <c r="D197" s="67" t="s">
        <v>108</v>
      </c>
      <c r="E197" s="67"/>
      <c r="F197" s="67"/>
      <c r="G197" s="67"/>
      <c r="H197" s="67"/>
      <c r="I197" s="67"/>
      <c r="J197" s="67"/>
      <c r="K197" s="67"/>
      <c r="L197" s="300" t="s">
        <v>538</v>
      </c>
      <c r="M197" s="300"/>
      <c r="N197" s="300"/>
      <c r="O197" s="300"/>
      <c r="P197" s="104"/>
      <c r="Q197" s="67"/>
      <c r="R197" s="67"/>
    </row>
    <row r="198" spans="1:18" ht="30">
      <c r="A198" s="67"/>
      <c r="B198" s="67"/>
      <c r="C198" s="67"/>
      <c r="D198" s="79" t="s">
        <v>201</v>
      </c>
      <c r="E198" s="67"/>
      <c r="F198" s="67"/>
      <c r="G198" s="67"/>
      <c r="H198" s="67"/>
      <c r="I198" s="67"/>
      <c r="J198" s="67"/>
      <c r="K198" s="67"/>
      <c r="L198" s="300" t="s">
        <v>540</v>
      </c>
      <c r="M198" s="300"/>
      <c r="N198" s="300"/>
      <c r="O198" s="300"/>
      <c r="P198" s="104"/>
      <c r="Q198" s="67"/>
      <c r="R198" s="67"/>
    </row>
    <row r="199" spans="1:18" ht="76.150000000000006" customHeight="1">
      <c r="A199" s="67"/>
      <c r="B199" s="67"/>
      <c r="C199" s="67"/>
      <c r="D199" s="67" t="s">
        <v>109</v>
      </c>
      <c r="E199" s="67"/>
      <c r="F199" s="67"/>
      <c r="G199" s="67"/>
      <c r="H199" s="67"/>
      <c r="I199" s="67"/>
      <c r="J199" s="67"/>
      <c r="K199" s="67"/>
      <c r="L199" s="300" t="s">
        <v>539</v>
      </c>
      <c r="M199" s="300">
        <v>30000</v>
      </c>
      <c r="N199" s="300">
        <v>0.3</v>
      </c>
      <c r="O199" s="300">
        <v>1</v>
      </c>
      <c r="P199" s="104">
        <v>0.3</v>
      </c>
      <c r="Q199" s="44"/>
      <c r="R199" s="67"/>
    </row>
    <row r="200" spans="1:18">
      <c r="A200" s="67"/>
      <c r="B200" s="67"/>
      <c r="C200" s="67"/>
      <c r="D200" s="67" t="s">
        <v>178</v>
      </c>
      <c r="E200" s="67"/>
      <c r="F200" s="67"/>
      <c r="G200" s="67"/>
      <c r="H200" s="67"/>
      <c r="I200" s="67"/>
      <c r="J200" s="67"/>
      <c r="K200" s="67"/>
      <c r="L200" s="300"/>
      <c r="M200" s="300"/>
      <c r="N200" s="300"/>
      <c r="O200" s="300"/>
      <c r="P200" s="104"/>
      <c r="Q200" s="67"/>
      <c r="R200" s="67"/>
    </row>
    <row r="201" spans="1:18" s="173" customFormat="1">
      <c r="A201" s="88"/>
      <c r="B201" s="175" t="s">
        <v>378</v>
      </c>
      <c r="C201" s="176"/>
      <c r="D201" s="175" t="s">
        <v>82</v>
      </c>
      <c r="E201" s="177"/>
      <c r="F201" s="177"/>
      <c r="G201" s="177"/>
      <c r="H201" s="177"/>
      <c r="I201" s="177"/>
      <c r="J201" s="177"/>
      <c r="K201" s="177"/>
      <c r="L201" s="225"/>
      <c r="M201" s="225"/>
      <c r="N201" s="225"/>
      <c r="O201" s="226"/>
      <c r="P201" s="178">
        <f>P202</f>
        <v>0</v>
      </c>
      <c r="Q201" s="85"/>
      <c r="R201" s="85"/>
    </row>
    <row r="202" spans="1:18" s="92" customFormat="1">
      <c r="A202" s="88"/>
      <c r="B202" s="179"/>
      <c r="C202" s="180"/>
      <c r="D202" s="181"/>
      <c r="E202" s="182"/>
      <c r="F202" s="182"/>
      <c r="G202" s="182"/>
      <c r="H202" s="182"/>
      <c r="I202" s="182"/>
      <c r="J202" s="182"/>
      <c r="K202" s="182"/>
      <c r="L202" s="303"/>
      <c r="M202" s="303"/>
      <c r="N202" s="303"/>
      <c r="O202" s="304"/>
      <c r="P202" s="183"/>
      <c r="Q202" s="88"/>
      <c r="R202" s="88"/>
    </row>
    <row r="203" spans="1:18" ht="14.45" customHeight="1">
      <c r="A203" s="73">
        <v>10</v>
      </c>
      <c r="B203" s="370" t="s">
        <v>110</v>
      </c>
      <c r="C203" s="371"/>
      <c r="D203" s="371"/>
      <c r="E203" s="371"/>
      <c r="F203" s="371"/>
      <c r="G203" s="371"/>
      <c r="H203" s="371"/>
      <c r="I203" s="371"/>
      <c r="J203" s="371"/>
      <c r="K203" s="371"/>
      <c r="L203" s="371"/>
      <c r="M203" s="371"/>
      <c r="N203" s="371"/>
      <c r="O203" s="372"/>
      <c r="P203" s="154" t="e">
        <f>P204+P209+P212</f>
        <v>#REF!</v>
      </c>
      <c r="Q203" s="74"/>
      <c r="R203" s="67" t="s">
        <v>288</v>
      </c>
    </row>
    <row r="204" spans="1:18" ht="22.5">
      <c r="A204" s="67"/>
      <c r="B204" s="34" t="s">
        <v>111</v>
      </c>
      <c r="C204" s="34" t="s">
        <v>112</v>
      </c>
      <c r="D204" s="34" t="s">
        <v>113</v>
      </c>
      <c r="E204" s="34" t="s">
        <v>15</v>
      </c>
      <c r="F204" s="34" t="s">
        <v>608</v>
      </c>
      <c r="G204" s="34"/>
      <c r="H204" s="34"/>
      <c r="I204" s="34"/>
      <c r="J204" s="34"/>
      <c r="K204" s="34"/>
      <c r="L204" s="219"/>
      <c r="M204" s="219"/>
      <c r="N204" s="219"/>
      <c r="O204" s="219"/>
      <c r="P204" s="155">
        <f>P206+P208</f>
        <v>10</v>
      </c>
      <c r="Q204" s="34"/>
      <c r="R204" s="67"/>
    </row>
    <row r="205" spans="1:18">
      <c r="A205" s="67"/>
      <c r="B205" s="67"/>
      <c r="C205" s="67"/>
      <c r="D205" s="235" t="s">
        <v>50</v>
      </c>
      <c r="E205" s="236"/>
      <c r="F205" s="236"/>
      <c r="G205" s="236"/>
      <c r="H205" s="236"/>
      <c r="I205" s="236"/>
      <c r="J205" s="236"/>
      <c r="K205" s="236"/>
      <c r="L205" s="305"/>
      <c r="M205" s="305"/>
      <c r="N205" s="305"/>
      <c r="O205" s="305"/>
      <c r="P205" s="237"/>
      <c r="Q205" s="67"/>
      <c r="R205" s="67"/>
    </row>
    <row r="206" spans="1:18" ht="30">
      <c r="A206" s="67"/>
      <c r="B206" s="67"/>
      <c r="C206" s="67"/>
      <c r="D206" s="67" t="s">
        <v>114</v>
      </c>
      <c r="E206" s="67"/>
      <c r="F206" s="67"/>
      <c r="G206" s="67"/>
      <c r="H206" s="67"/>
      <c r="I206" s="67"/>
      <c r="J206" s="67"/>
      <c r="K206" s="67"/>
      <c r="L206" s="300" t="s">
        <v>541</v>
      </c>
      <c r="M206" s="300"/>
      <c r="N206" s="300"/>
      <c r="O206" s="300"/>
      <c r="P206" s="104"/>
      <c r="Q206" s="88"/>
      <c r="R206" s="67"/>
    </row>
    <row r="207" spans="1:18">
      <c r="A207" s="67"/>
      <c r="B207" s="67"/>
      <c r="C207" s="67"/>
      <c r="D207" s="235" t="s">
        <v>39</v>
      </c>
      <c r="E207" s="236"/>
      <c r="F207" s="236"/>
      <c r="G207" s="236"/>
      <c r="H207" s="236"/>
      <c r="I207" s="236"/>
      <c r="J207" s="236"/>
      <c r="K207" s="236"/>
      <c r="L207" s="305"/>
      <c r="M207" s="305"/>
      <c r="N207" s="305"/>
      <c r="O207" s="305"/>
      <c r="P207" s="237"/>
      <c r="Q207" s="67"/>
      <c r="R207" s="67"/>
    </row>
    <row r="208" spans="1:18" ht="34.5" customHeight="1">
      <c r="A208" s="67"/>
      <c r="B208" s="67"/>
      <c r="C208" s="67"/>
      <c r="D208" s="67" t="s">
        <v>115</v>
      </c>
      <c r="E208" s="67"/>
      <c r="F208" s="67"/>
      <c r="G208" s="67"/>
      <c r="H208" s="67"/>
      <c r="I208" s="67"/>
      <c r="J208" s="67"/>
      <c r="K208" s="67"/>
      <c r="L208" s="300" t="s">
        <v>541</v>
      </c>
      <c r="M208" s="300">
        <v>1000000</v>
      </c>
      <c r="N208" s="300">
        <v>10</v>
      </c>
      <c r="O208" s="300">
        <v>1</v>
      </c>
      <c r="P208" s="104">
        <v>10</v>
      </c>
      <c r="Q208" s="67"/>
      <c r="R208" s="67"/>
    </row>
    <row r="209" spans="1:18">
      <c r="A209" s="67"/>
      <c r="B209" s="34" t="s">
        <v>116</v>
      </c>
      <c r="C209" s="34" t="s">
        <v>103</v>
      </c>
      <c r="D209" s="34" t="s">
        <v>117</v>
      </c>
      <c r="E209" s="34" t="s">
        <v>15</v>
      </c>
      <c r="F209" s="34" t="s">
        <v>608</v>
      </c>
      <c r="G209" s="34"/>
      <c r="H209" s="34"/>
      <c r="I209" s="34"/>
      <c r="J209" s="34"/>
      <c r="K209" s="34"/>
      <c r="L209" s="219"/>
      <c r="M209" s="219"/>
      <c r="N209" s="219"/>
      <c r="O209" s="219"/>
      <c r="P209" s="156">
        <f>P210+P211</f>
        <v>0.3</v>
      </c>
      <c r="Q209" s="34"/>
      <c r="R209" s="67"/>
    </row>
    <row r="210" spans="1:18">
      <c r="A210" s="67"/>
      <c r="B210" s="67"/>
      <c r="C210" s="67"/>
      <c r="D210" s="67" t="s">
        <v>118</v>
      </c>
      <c r="E210" s="67"/>
      <c r="F210" s="67"/>
      <c r="G210" s="67"/>
      <c r="H210" s="67"/>
      <c r="I210" s="67"/>
      <c r="J210" s="67"/>
      <c r="K210" s="67"/>
      <c r="L210" s="300" t="s">
        <v>542</v>
      </c>
      <c r="M210" s="300">
        <v>30000</v>
      </c>
      <c r="N210" s="300">
        <v>0.3</v>
      </c>
      <c r="O210" s="300">
        <v>1</v>
      </c>
      <c r="P210" s="104">
        <v>0.3</v>
      </c>
      <c r="Q210" s="88"/>
      <c r="R210" s="67"/>
    </row>
    <row r="211" spans="1:18">
      <c r="A211" s="67"/>
      <c r="B211" s="67"/>
      <c r="C211" s="67"/>
      <c r="D211" s="67" t="s">
        <v>119</v>
      </c>
      <c r="E211" s="67"/>
      <c r="F211" s="67"/>
      <c r="G211" s="67"/>
      <c r="H211" s="67"/>
      <c r="I211" s="67"/>
      <c r="J211" s="67"/>
      <c r="K211" s="67"/>
      <c r="L211" s="300" t="s">
        <v>543</v>
      </c>
      <c r="M211" s="300"/>
      <c r="N211" s="300"/>
      <c r="O211" s="300"/>
      <c r="P211" s="104"/>
      <c r="Q211" s="88"/>
      <c r="R211" s="67"/>
    </row>
    <row r="212" spans="1:18" s="173" customFormat="1" ht="22.5">
      <c r="A212" s="88"/>
      <c r="B212" s="240">
        <v>10.5</v>
      </c>
      <c r="C212" s="186"/>
      <c r="D212" s="34" t="s">
        <v>379</v>
      </c>
      <c r="E212" s="177"/>
      <c r="F212" s="177"/>
      <c r="G212" s="177"/>
      <c r="H212" s="177"/>
      <c r="I212" s="177"/>
      <c r="J212" s="177"/>
      <c r="K212" s="177"/>
      <c r="L212" s="225"/>
      <c r="M212" s="225"/>
      <c r="N212" s="225"/>
      <c r="O212" s="226"/>
      <c r="P212" s="178" t="e">
        <f>#REF!+P214</f>
        <v>#REF!</v>
      </c>
      <c r="Q212" s="85"/>
      <c r="R212" s="85"/>
    </row>
    <row r="213" spans="1:18">
      <c r="A213" s="67"/>
      <c r="B213" s="184" t="s">
        <v>380</v>
      </c>
      <c r="C213" s="185"/>
      <c r="D213" s="185" t="s">
        <v>381</v>
      </c>
      <c r="E213" s="67"/>
      <c r="F213" s="67"/>
      <c r="G213" s="67"/>
      <c r="H213" s="67"/>
      <c r="I213" s="67"/>
      <c r="J213" s="67"/>
      <c r="K213" s="67"/>
      <c r="L213" s="300"/>
      <c r="M213" s="300"/>
      <c r="N213" s="300"/>
      <c r="O213" s="300"/>
      <c r="P213" s="153"/>
      <c r="Q213" s="67"/>
      <c r="R213" s="67"/>
    </row>
    <row r="214" spans="1:18" ht="30">
      <c r="A214" s="67"/>
      <c r="B214" s="184"/>
      <c r="C214" s="185"/>
      <c r="D214" s="185" t="s">
        <v>50</v>
      </c>
      <c r="E214" s="67"/>
      <c r="F214" s="67"/>
      <c r="G214" s="67"/>
      <c r="H214" s="67"/>
      <c r="I214" s="67"/>
      <c r="J214" s="67"/>
      <c r="K214" s="67"/>
      <c r="L214" s="300" t="s">
        <v>544</v>
      </c>
      <c r="M214" s="300">
        <v>200000</v>
      </c>
      <c r="N214" s="300">
        <v>2</v>
      </c>
      <c r="O214" s="300">
        <v>1</v>
      </c>
      <c r="P214" s="153">
        <v>2</v>
      </c>
      <c r="Q214" s="67" t="s">
        <v>700</v>
      </c>
      <c r="R214" s="67"/>
    </row>
    <row r="215" spans="1:18">
      <c r="A215" s="73">
        <v>11</v>
      </c>
      <c r="B215" s="370" t="s">
        <v>120</v>
      </c>
      <c r="C215" s="371"/>
      <c r="D215" s="371"/>
      <c r="E215" s="371"/>
      <c r="F215" s="371"/>
      <c r="G215" s="371"/>
      <c r="H215" s="371"/>
      <c r="I215" s="371"/>
      <c r="J215" s="371"/>
      <c r="K215" s="371"/>
      <c r="L215" s="371"/>
      <c r="M215" s="371"/>
      <c r="N215" s="371"/>
      <c r="O215" s="372"/>
      <c r="P215" s="154">
        <f>P216+P219+P222</f>
        <v>54.28</v>
      </c>
      <c r="Q215" s="74"/>
      <c r="R215" s="67" t="s">
        <v>288</v>
      </c>
    </row>
    <row r="216" spans="1:18">
      <c r="A216" s="67"/>
      <c r="B216" s="34" t="s">
        <v>333</v>
      </c>
      <c r="C216" s="34" t="s">
        <v>121</v>
      </c>
      <c r="D216" s="34" t="s">
        <v>122</v>
      </c>
      <c r="E216" s="34" t="s">
        <v>15</v>
      </c>
      <c r="F216" s="34" t="s">
        <v>608</v>
      </c>
      <c r="G216" s="34"/>
      <c r="H216" s="34"/>
      <c r="I216" s="34"/>
      <c r="J216" s="34"/>
      <c r="K216" s="34"/>
      <c r="L216" s="219"/>
      <c r="M216" s="219"/>
      <c r="N216" s="219"/>
      <c r="O216" s="219"/>
      <c r="P216" s="157">
        <f>P217+P218</f>
        <v>36.08</v>
      </c>
      <c r="Q216" s="34"/>
      <c r="R216" s="67"/>
    </row>
    <row r="217" spans="1:18" ht="44.25" customHeight="1">
      <c r="A217" s="67"/>
      <c r="B217" s="67"/>
      <c r="C217" s="67"/>
      <c r="D217" s="86" t="s">
        <v>39</v>
      </c>
      <c r="E217" s="86"/>
      <c r="F217" s="86"/>
      <c r="G217" s="86"/>
      <c r="H217" s="86"/>
      <c r="I217" s="86"/>
      <c r="J217" s="86"/>
      <c r="K217" s="86"/>
      <c r="L217" s="77" t="s">
        <v>545</v>
      </c>
      <c r="M217" s="77"/>
      <c r="N217" s="77">
        <f>M217/100000</f>
        <v>0</v>
      </c>
      <c r="O217" s="77"/>
      <c r="P217" s="158">
        <v>12.6</v>
      </c>
      <c r="Q217" s="45"/>
      <c r="R217" s="67"/>
    </row>
    <row r="218" spans="1:18" ht="51.6" customHeight="1">
      <c r="A218" s="67"/>
      <c r="B218" s="67"/>
      <c r="C218" s="67"/>
      <c r="D218" s="67" t="s">
        <v>50</v>
      </c>
      <c r="E218" s="67"/>
      <c r="F218" s="67"/>
      <c r="G218" s="67"/>
      <c r="H218" s="67"/>
      <c r="I218" s="67"/>
      <c r="J218" s="67"/>
      <c r="K218" s="67"/>
      <c r="L218" s="77" t="s">
        <v>545</v>
      </c>
      <c r="M218" s="300"/>
      <c r="N218" s="300">
        <f>M218/100000</f>
        <v>0</v>
      </c>
      <c r="O218" s="300"/>
      <c r="P218" s="104">
        <v>23.48</v>
      </c>
      <c r="Q218" s="44"/>
      <c r="R218" s="67"/>
    </row>
    <row r="219" spans="1:18" s="173" customFormat="1" ht="25.5">
      <c r="A219" s="88"/>
      <c r="B219" s="187" t="s">
        <v>382</v>
      </c>
      <c r="C219" s="188"/>
      <c r="D219" s="189" t="s">
        <v>383</v>
      </c>
      <c r="E219" s="177"/>
      <c r="F219" s="177"/>
      <c r="G219" s="177"/>
      <c r="H219" s="177"/>
      <c r="I219" s="177"/>
      <c r="J219" s="177"/>
      <c r="K219" s="177"/>
      <c r="L219" s="225"/>
      <c r="M219" s="225"/>
      <c r="N219" s="225"/>
      <c r="O219" s="226"/>
      <c r="P219" s="178">
        <f>P220+P221</f>
        <v>18.2</v>
      </c>
      <c r="Q219" s="85"/>
      <c r="R219" s="85"/>
    </row>
    <row r="220" spans="1:18" s="92" customFormat="1">
      <c r="A220" s="88"/>
      <c r="B220" s="215"/>
      <c r="C220" s="216"/>
      <c r="D220" s="217" t="s">
        <v>39</v>
      </c>
      <c r="E220" s="182"/>
      <c r="F220" s="182"/>
      <c r="G220" s="182"/>
      <c r="H220" s="182"/>
      <c r="I220" s="182"/>
      <c r="J220" s="182"/>
      <c r="K220" s="182"/>
      <c r="L220" s="77" t="s">
        <v>545</v>
      </c>
      <c r="M220" s="303">
        <v>200000</v>
      </c>
      <c r="N220" s="303">
        <v>2</v>
      </c>
      <c r="O220" s="304">
        <v>1</v>
      </c>
      <c r="P220" s="183">
        <v>2</v>
      </c>
      <c r="Q220" s="88"/>
      <c r="R220" s="88"/>
    </row>
    <row r="221" spans="1:18">
      <c r="A221" s="67"/>
      <c r="B221" s="98"/>
      <c r="C221" s="99"/>
      <c r="D221" s="217" t="s">
        <v>50</v>
      </c>
      <c r="E221" s="99"/>
      <c r="F221" s="99"/>
      <c r="G221" s="99"/>
      <c r="H221" s="99"/>
      <c r="I221" s="99"/>
      <c r="J221" s="99"/>
      <c r="K221" s="99"/>
      <c r="L221" s="77" t="s">
        <v>545</v>
      </c>
      <c r="M221" s="301">
        <v>20000</v>
      </c>
      <c r="N221" s="301">
        <v>0.2</v>
      </c>
      <c r="O221" s="302">
        <v>81</v>
      </c>
      <c r="P221" s="153">
        <f>O221*N221</f>
        <v>16.2</v>
      </c>
      <c r="Q221" s="67"/>
      <c r="R221" s="67"/>
    </row>
    <row r="222" spans="1:18" s="173" customFormat="1" ht="25.5">
      <c r="A222" s="88"/>
      <c r="B222" s="187" t="s">
        <v>384</v>
      </c>
      <c r="C222" s="188"/>
      <c r="D222" s="190" t="s">
        <v>385</v>
      </c>
      <c r="E222" s="177"/>
      <c r="F222" s="177"/>
      <c r="G222" s="177"/>
      <c r="H222" s="177"/>
      <c r="I222" s="177"/>
      <c r="J222" s="177"/>
      <c r="K222" s="177"/>
      <c r="L222" s="225"/>
      <c r="M222" s="225"/>
      <c r="N222" s="225"/>
      <c r="O222" s="226"/>
      <c r="P222" s="178">
        <f>P223</f>
        <v>0</v>
      </c>
      <c r="Q222" s="85"/>
      <c r="R222" s="85"/>
    </row>
    <row r="223" spans="1:18">
      <c r="A223" s="67"/>
      <c r="B223" s="98"/>
      <c r="C223" s="99"/>
      <c r="D223" s="100"/>
      <c r="E223" s="99"/>
      <c r="F223" s="99"/>
      <c r="G223" s="99"/>
      <c r="H223" s="99"/>
      <c r="I223" s="99"/>
      <c r="J223" s="99"/>
      <c r="K223" s="99"/>
      <c r="L223" s="301"/>
      <c r="M223" s="301"/>
      <c r="N223" s="301"/>
      <c r="O223" s="302"/>
      <c r="P223" s="153"/>
      <c r="Q223" s="67"/>
      <c r="R223" s="67"/>
    </row>
    <row r="224" spans="1:18">
      <c r="A224" s="73">
        <v>12</v>
      </c>
      <c r="B224" s="370" t="s">
        <v>123</v>
      </c>
      <c r="C224" s="371"/>
      <c r="D224" s="371"/>
      <c r="E224" s="371"/>
      <c r="F224" s="371"/>
      <c r="G224" s="371"/>
      <c r="H224" s="371"/>
      <c r="I224" s="371"/>
      <c r="J224" s="371"/>
      <c r="K224" s="371"/>
      <c r="L224" s="371"/>
      <c r="M224" s="371"/>
      <c r="N224" s="371"/>
      <c r="O224" s="372"/>
      <c r="P224" s="154">
        <f>P225+P228</f>
        <v>20.2</v>
      </c>
      <c r="Q224" s="74"/>
      <c r="R224" s="67" t="s">
        <v>288</v>
      </c>
    </row>
    <row r="225" spans="1:18">
      <c r="A225" s="67"/>
      <c r="B225" s="34" t="s">
        <v>124</v>
      </c>
      <c r="C225" s="34" t="s">
        <v>121</v>
      </c>
      <c r="D225" s="34" t="s">
        <v>125</v>
      </c>
      <c r="E225" s="34" t="s">
        <v>15</v>
      </c>
      <c r="F225" s="34" t="s">
        <v>608</v>
      </c>
      <c r="G225" s="34"/>
      <c r="H225" s="34"/>
      <c r="I225" s="34"/>
      <c r="J225" s="34"/>
      <c r="K225" s="34"/>
      <c r="L225" s="219"/>
      <c r="M225" s="219"/>
      <c r="N225" s="219"/>
      <c r="O225" s="219"/>
      <c r="P225" s="157">
        <f>P226+P227</f>
        <v>5.2</v>
      </c>
      <c r="Q225" s="34"/>
      <c r="R225" s="67"/>
    </row>
    <row r="226" spans="1:18" ht="75.75" customHeight="1">
      <c r="A226" s="67"/>
      <c r="B226" s="67"/>
      <c r="C226" s="67"/>
      <c r="D226" s="86" t="s">
        <v>126</v>
      </c>
      <c r="E226" s="86"/>
      <c r="F226" s="86"/>
      <c r="G226" s="86"/>
      <c r="H226" s="86"/>
      <c r="I226" s="86"/>
      <c r="J226" s="86"/>
      <c r="K226" s="86"/>
      <c r="L226" s="77" t="s">
        <v>546</v>
      </c>
      <c r="M226" s="77"/>
      <c r="N226" s="77">
        <f>M226/100000</f>
        <v>0</v>
      </c>
      <c r="O226" s="77"/>
      <c r="P226" s="158">
        <v>5.2</v>
      </c>
      <c r="Q226" s="45"/>
      <c r="R226" s="67"/>
    </row>
    <row r="227" spans="1:18" ht="33" customHeight="1">
      <c r="A227" s="67"/>
      <c r="B227" s="67"/>
      <c r="C227" s="67"/>
      <c r="D227" s="48" t="s">
        <v>127</v>
      </c>
      <c r="E227" s="48"/>
      <c r="F227" s="48"/>
      <c r="G227" s="48"/>
      <c r="H227" s="48"/>
      <c r="I227" s="48"/>
      <c r="J227" s="48"/>
      <c r="K227" s="48"/>
      <c r="L227" s="77" t="s">
        <v>546</v>
      </c>
      <c r="M227" s="42"/>
      <c r="N227" s="42"/>
      <c r="O227" s="42"/>
      <c r="P227" s="152"/>
      <c r="Q227" s="48"/>
      <c r="R227" s="67"/>
    </row>
    <row r="228" spans="1:18">
      <c r="A228" s="67"/>
      <c r="B228" s="34" t="s">
        <v>128</v>
      </c>
      <c r="C228" s="34" t="s">
        <v>129</v>
      </c>
      <c r="D228" s="34" t="s">
        <v>123</v>
      </c>
      <c r="E228" s="34" t="s">
        <v>15</v>
      </c>
      <c r="F228" s="34" t="s">
        <v>608</v>
      </c>
      <c r="G228" s="34"/>
      <c r="H228" s="34"/>
      <c r="I228" s="34"/>
      <c r="J228" s="34"/>
      <c r="K228" s="34"/>
      <c r="L228" s="219"/>
      <c r="M228" s="219"/>
      <c r="N228" s="219"/>
      <c r="O228" s="219"/>
      <c r="P228" s="156">
        <f>P229+P230</f>
        <v>15</v>
      </c>
      <c r="Q228" s="34"/>
      <c r="R228" s="67"/>
    </row>
    <row r="229" spans="1:18" s="92" customFormat="1" ht="30.75" customHeight="1">
      <c r="A229" s="88"/>
      <c r="B229" s="88"/>
      <c r="C229" s="88"/>
      <c r="D229" s="88" t="s">
        <v>126</v>
      </c>
      <c r="E229" s="88"/>
      <c r="F229" s="88"/>
      <c r="G229" s="88"/>
      <c r="H229" s="88"/>
      <c r="I229" s="88"/>
      <c r="J229" s="88"/>
      <c r="K229" s="88"/>
      <c r="L229" s="77" t="s">
        <v>546</v>
      </c>
      <c r="M229" s="89"/>
      <c r="N229" s="89">
        <f>M229/100000</f>
        <v>0</v>
      </c>
      <c r="O229" s="89"/>
      <c r="P229" s="149">
        <v>15</v>
      </c>
      <c r="Q229" s="87"/>
      <c r="R229" s="88"/>
    </row>
    <row r="230" spans="1:18" ht="31.5" customHeight="1">
      <c r="A230" s="67"/>
      <c r="B230" s="67"/>
      <c r="C230" s="67"/>
      <c r="D230" s="67" t="s">
        <v>127</v>
      </c>
      <c r="E230" s="67"/>
      <c r="F230" s="67"/>
      <c r="G230" s="67"/>
      <c r="H230" s="67"/>
      <c r="I230" s="67"/>
      <c r="J230" s="67"/>
      <c r="K230" s="67"/>
      <c r="L230" s="77" t="s">
        <v>546</v>
      </c>
      <c r="M230" s="300"/>
      <c r="N230" s="300"/>
      <c r="O230" s="300"/>
      <c r="P230" s="104"/>
      <c r="Q230" s="44"/>
      <c r="R230" s="67"/>
    </row>
    <row r="231" spans="1:18" ht="14.45" customHeight="1">
      <c r="A231" s="73">
        <v>13</v>
      </c>
      <c r="B231" s="370" t="s">
        <v>130</v>
      </c>
      <c r="C231" s="371"/>
      <c r="D231" s="371"/>
      <c r="E231" s="371"/>
      <c r="F231" s="371"/>
      <c r="G231" s="371"/>
      <c r="H231" s="371"/>
      <c r="I231" s="371"/>
      <c r="J231" s="371"/>
      <c r="K231" s="371"/>
      <c r="L231" s="371"/>
      <c r="M231" s="371"/>
      <c r="N231" s="371"/>
      <c r="O231" s="372"/>
      <c r="P231" s="154">
        <f>P232</f>
        <v>0</v>
      </c>
      <c r="Q231" s="74"/>
      <c r="R231" s="67" t="s">
        <v>288</v>
      </c>
    </row>
    <row r="232" spans="1:18" s="92" customFormat="1">
      <c r="A232" s="88"/>
      <c r="B232" s="88"/>
      <c r="C232" s="88"/>
      <c r="D232" s="88" t="s">
        <v>25</v>
      </c>
      <c r="E232" s="88"/>
      <c r="F232" s="88"/>
      <c r="G232" s="88"/>
      <c r="H232" s="88"/>
      <c r="I232" s="88"/>
      <c r="J232" s="88"/>
      <c r="K232" s="88"/>
      <c r="L232" s="89"/>
      <c r="M232" s="89"/>
      <c r="N232" s="89"/>
      <c r="O232" s="89"/>
      <c r="P232" s="149"/>
      <c r="Q232" s="88"/>
      <c r="R232" s="88"/>
    </row>
    <row r="233" spans="1:18" ht="14.45" customHeight="1">
      <c r="A233" s="73">
        <v>14</v>
      </c>
      <c r="B233" s="370" t="s">
        <v>131</v>
      </c>
      <c r="C233" s="371"/>
      <c r="D233" s="371"/>
      <c r="E233" s="371"/>
      <c r="F233" s="371"/>
      <c r="G233" s="371"/>
      <c r="H233" s="371"/>
      <c r="I233" s="371"/>
      <c r="J233" s="371"/>
      <c r="K233" s="371"/>
      <c r="L233" s="371"/>
      <c r="M233" s="371"/>
      <c r="N233" s="371"/>
      <c r="O233" s="372"/>
      <c r="P233" s="154">
        <f>P234+P243+P246</f>
        <v>1.5</v>
      </c>
      <c r="Q233" s="74"/>
      <c r="R233" s="67" t="s">
        <v>288</v>
      </c>
    </row>
    <row r="234" spans="1:18" ht="22.5">
      <c r="A234" s="67"/>
      <c r="B234" s="34" t="s">
        <v>335</v>
      </c>
      <c r="C234" s="34" t="s">
        <v>132</v>
      </c>
      <c r="D234" s="34" t="s">
        <v>701</v>
      </c>
      <c r="E234" s="218"/>
      <c r="F234" s="218"/>
      <c r="G234" s="218"/>
      <c r="H234" s="218"/>
      <c r="I234" s="218"/>
      <c r="J234" s="218"/>
      <c r="K234" s="218"/>
      <c r="L234" s="218"/>
      <c r="M234" s="218"/>
      <c r="N234" s="218"/>
      <c r="O234" s="218"/>
      <c r="P234" s="231">
        <f>P236+P240</f>
        <v>0</v>
      </c>
      <c r="Q234" s="34"/>
      <c r="R234" s="67"/>
    </row>
    <row r="235" spans="1:18" ht="90">
      <c r="A235" s="67"/>
      <c r="B235" s="34"/>
      <c r="C235" s="34"/>
      <c r="D235" s="34"/>
      <c r="E235" s="173"/>
      <c r="F235" s="173"/>
      <c r="G235" s="35" t="s">
        <v>517</v>
      </c>
      <c r="H235" s="35" t="s">
        <v>565</v>
      </c>
      <c r="I235" s="35" t="s">
        <v>567</v>
      </c>
      <c r="J235" s="35" t="s">
        <v>564</v>
      </c>
      <c r="K235" s="35" t="s">
        <v>566</v>
      </c>
      <c r="L235" s="35" t="s">
        <v>190</v>
      </c>
      <c r="M235" s="35" t="s">
        <v>191</v>
      </c>
      <c r="N235" s="252" t="s">
        <v>568</v>
      </c>
      <c r="O235" s="35" t="s">
        <v>192</v>
      </c>
      <c r="P235" s="151" t="s">
        <v>193</v>
      </c>
      <c r="Q235" s="34"/>
      <c r="R235" s="67"/>
    </row>
    <row r="236" spans="1:18" s="272" customFormat="1">
      <c r="A236" s="236"/>
      <c r="B236" s="271"/>
      <c r="C236" s="271"/>
      <c r="D236" s="271" t="s">
        <v>39</v>
      </c>
      <c r="G236" s="238"/>
      <c r="H236" s="238"/>
      <c r="I236" s="238"/>
      <c r="J236" s="238"/>
      <c r="K236" s="238"/>
      <c r="L236" s="238"/>
      <c r="M236" s="238"/>
      <c r="N236" s="273"/>
      <c r="O236" s="238"/>
      <c r="P236" s="239">
        <f>P237+P238+P239</f>
        <v>0</v>
      </c>
      <c r="Q236" s="271"/>
      <c r="R236" s="236"/>
    </row>
    <row r="237" spans="1:18" ht="30">
      <c r="A237" s="67"/>
      <c r="B237" s="67"/>
      <c r="C237" s="67"/>
      <c r="D237" s="67" t="s">
        <v>582</v>
      </c>
      <c r="E237" s="67"/>
      <c r="F237" s="67"/>
      <c r="G237" s="67"/>
      <c r="H237" s="67"/>
      <c r="I237" s="67"/>
      <c r="J237" s="67"/>
      <c r="K237" s="67"/>
      <c r="L237" s="300"/>
      <c r="M237" s="300"/>
      <c r="N237" s="300"/>
      <c r="O237" s="300"/>
      <c r="P237" s="104">
        <f>(M237*H237*12)+((G237-H237)*I237*N237)+(J237*K237*O237)</f>
        <v>0</v>
      </c>
      <c r="Q237" s="67"/>
      <c r="R237" s="67"/>
    </row>
    <row r="238" spans="1:18">
      <c r="A238" s="67"/>
      <c r="B238" s="67"/>
      <c r="C238" s="67"/>
      <c r="D238" s="67" t="s">
        <v>133</v>
      </c>
      <c r="E238" s="67"/>
      <c r="F238" s="67"/>
      <c r="G238" s="67"/>
      <c r="H238" s="67"/>
      <c r="I238" s="67"/>
      <c r="J238" s="67"/>
      <c r="K238" s="67"/>
      <c r="L238" s="300"/>
      <c r="M238" s="300"/>
      <c r="N238" s="300"/>
      <c r="O238" s="300"/>
      <c r="P238" s="104">
        <f t="shared" ref="P238:P242" si="23">(M238*H238*12)+((G238-H238)*I238*N238)+(J238*K238*O238)</f>
        <v>0</v>
      </c>
      <c r="Q238" s="67"/>
      <c r="R238" s="67"/>
    </row>
    <row r="239" spans="1:18">
      <c r="A239" s="67"/>
      <c r="B239" s="67"/>
      <c r="C239" s="67"/>
      <c r="D239" s="67" t="s">
        <v>134</v>
      </c>
      <c r="E239" s="67"/>
      <c r="F239" s="67"/>
      <c r="G239" s="67"/>
      <c r="H239" s="67"/>
      <c r="I239" s="67"/>
      <c r="J239" s="67"/>
      <c r="K239" s="67"/>
      <c r="L239" s="300"/>
      <c r="M239" s="300"/>
      <c r="N239" s="300"/>
      <c r="O239" s="300"/>
      <c r="P239" s="104">
        <f t="shared" si="23"/>
        <v>0</v>
      </c>
      <c r="Q239" s="67"/>
      <c r="R239" s="67"/>
    </row>
    <row r="240" spans="1:18" s="272" customFormat="1">
      <c r="A240" s="236"/>
      <c r="B240" s="236"/>
      <c r="C240" s="236"/>
      <c r="D240" s="236" t="s">
        <v>50</v>
      </c>
      <c r="E240" s="236"/>
      <c r="F240" s="236"/>
      <c r="G240" s="236"/>
      <c r="H240" s="236"/>
      <c r="I240" s="236"/>
      <c r="J240" s="236"/>
      <c r="K240" s="236"/>
      <c r="L240" s="305"/>
      <c r="M240" s="305"/>
      <c r="N240" s="305"/>
      <c r="O240" s="305"/>
      <c r="P240" s="237">
        <f>P241+P242</f>
        <v>0</v>
      </c>
      <c r="Q240" s="236"/>
      <c r="R240" s="236"/>
    </row>
    <row r="241" spans="1:18">
      <c r="A241" s="67"/>
      <c r="B241" s="67"/>
      <c r="C241" s="67"/>
      <c r="D241" s="67" t="s">
        <v>583</v>
      </c>
      <c r="E241" s="67"/>
      <c r="F241" s="67"/>
      <c r="G241" s="67"/>
      <c r="H241" s="67"/>
      <c r="I241" s="67"/>
      <c r="J241" s="67"/>
      <c r="K241" s="67"/>
      <c r="L241" s="300"/>
      <c r="M241" s="300"/>
      <c r="N241" s="300"/>
      <c r="O241" s="300"/>
      <c r="P241" s="104">
        <f t="shared" si="23"/>
        <v>0</v>
      </c>
      <c r="Q241" s="67"/>
      <c r="R241" s="67"/>
    </row>
    <row r="242" spans="1:18">
      <c r="A242" s="67"/>
      <c r="B242" s="67"/>
      <c r="C242" s="67"/>
      <c r="D242" s="67" t="s">
        <v>134</v>
      </c>
      <c r="E242" s="67"/>
      <c r="F242" s="67"/>
      <c r="G242" s="67"/>
      <c r="H242" s="67"/>
      <c r="I242" s="67"/>
      <c r="J242" s="67"/>
      <c r="K242" s="67"/>
      <c r="L242" s="300"/>
      <c r="M242" s="300"/>
      <c r="N242" s="300"/>
      <c r="O242" s="300"/>
      <c r="P242" s="104">
        <f t="shared" si="23"/>
        <v>0</v>
      </c>
      <c r="Q242" s="67"/>
      <c r="R242" s="67"/>
    </row>
    <row r="243" spans="1:18">
      <c r="A243" s="67"/>
      <c r="B243" s="34" t="s">
        <v>387</v>
      </c>
      <c r="C243" s="34" t="s">
        <v>136</v>
      </c>
      <c r="D243" s="34" t="s">
        <v>137</v>
      </c>
      <c r="E243" s="34" t="s">
        <v>85</v>
      </c>
      <c r="F243" s="34" t="s">
        <v>608</v>
      </c>
      <c r="G243" s="34"/>
      <c r="H243" s="34"/>
      <c r="I243" s="34"/>
      <c r="J243" s="34"/>
      <c r="K243" s="34"/>
      <c r="L243" s="219"/>
      <c r="M243" s="219"/>
      <c r="N243" s="219"/>
      <c r="O243" s="219"/>
      <c r="P243" s="156">
        <f>P244+P245</f>
        <v>0</v>
      </c>
      <c r="Q243" s="34"/>
      <c r="R243" s="67"/>
    </row>
    <row r="244" spans="1:18">
      <c r="A244" s="67"/>
      <c r="B244" s="67"/>
      <c r="C244" s="67"/>
      <c r="D244" s="67" t="s">
        <v>39</v>
      </c>
      <c r="E244" s="67"/>
      <c r="F244" s="67"/>
      <c r="G244" s="67"/>
      <c r="H244" s="67"/>
      <c r="I244" s="67"/>
      <c r="J244" s="67"/>
      <c r="K244" s="67"/>
      <c r="L244" s="300"/>
      <c r="M244" s="300"/>
      <c r="N244" s="42"/>
      <c r="O244" s="42"/>
      <c r="P244" s="152"/>
      <c r="Q244" s="48"/>
      <c r="R244" s="67"/>
    </row>
    <row r="245" spans="1:18" ht="18.600000000000001" customHeight="1">
      <c r="A245" s="67"/>
      <c r="B245" s="67"/>
      <c r="C245" s="67"/>
      <c r="D245" s="67" t="s">
        <v>50</v>
      </c>
      <c r="E245" s="67"/>
      <c r="F245" s="67"/>
      <c r="G245" s="67"/>
      <c r="H245" s="67"/>
      <c r="I245" s="67"/>
      <c r="J245" s="67"/>
      <c r="K245" s="67"/>
      <c r="L245" s="300"/>
      <c r="M245" s="300"/>
      <c r="N245" s="42"/>
      <c r="O245" s="42"/>
      <c r="P245" s="152"/>
      <c r="Q245" s="48"/>
      <c r="R245" s="67"/>
    </row>
    <row r="246" spans="1:18">
      <c r="A246" s="67"/>
      <c r="B246" s="34" t="s">
        <v>334</v>
      </c>
      <c r="C246" s="34" t="s">
        <v>81</v>
      </c>
      <c r="D246" s="34" t="s">
        <v>138</v>
      </c>
      <c r="E246" s="34" t="s">
        <v>85</v>
      </c>
      <c r="F246" s="34" t="s">
        <v>608</v>
      </c>
      <c r="G246" s="34"/>
      <c r="H246" s="34"/>
      <c r="I246" s="34"/>
      <c r="J246" s="34"/>
      <c r="K246" s="34"/>
      <c r="L246" s="219"/>
      <c r="M246" s="219"/>
      <c r="N246" s="219"/>
      <c r="O246" s="219"/>
      <c r="P246" s="156">
        <f>P247+P248+P249+P250</f>
        <v>1.5</v>
      </c>
      <c r="Q246" s="34"/>
      <c r="R246" s="67"/>
    </row>
    <row r="247" spans="1:18">
      <c r="A247" s="67"/>
      <c r="B247" s="67"/>
      <c r="C247" s="67"/>
      <c r="D247" s="67" t="s">
        <v>139</v>
      </c>
      <c r="E247" s="67"/>
      <c r="F247" s="67"/>
      <c r="G247" s="67"/>
      <c r="H247" s="67"/>
      <c r="I247" s="67"/>
      <c r="J247" s="67"/>
      <c r="K247" s="67"/>
      <c r="L247" s="300" t="s">
        <v>693</v>
      </c>
      <c r="M247" s="300"/>
      <c r="N247" s="300"/>
      <c r="O247" s="300"/>
      <c r="P247" s="104">
        <v>1</v>
      </c>
      <c r="Q247" s="67"/>
      <c r="R247" s="67"/>
    </row>
    <row r="248" spans="1:18">
      <c r="A248" s="67"/>
      <c r="B248" s="67"/>
      <c r="C248" s="67"/>
      <c r="D248" s="67" t="s">
        <v>140</v>
      </c>
      <c r="E248" s="67"/>
      <c r="F248" s="67"/>
      <c r="G248" s="67"/>
      <c r="H248" s="67"/>
      <c r="I248" s="67"/>
      <c r="J248" s="67"/>
      <c r="K248" s="67"/>
      <c r="L248" s="300" t="s">
        <v>693</v>
      </c>
      <c r="M248" s="300"/>
      <c r="N248" s="300"/>
      <c r="O248" s="300"/>
      <c r="P248" s="104">
        <v>0.5</v>
      </c>
      <c r="Q248" s="44"/>
      <c r="R248" s="67"/>
    </row>
    <row r="249" spans="1:18">
      <c r="A249" s="67"/>
      <c r="B249" s="67"/>
      <c r="C249" s="67"/>
      <c r="D249" s="67" t="s">
        <v>141</v>
      </c>
      <c r="E249" s="67"/>
      <c r="F249" s="67"/>
      <c r="G249" s="67"/>
      <c r="H249" s="67"/>
      <c r="I249" s="67"/>
      <c r="J249" s="67"/>
      <c r="K249" s="67"/>
      <c r="L249" s="300"/>
      <c r="M249" s="300"/>
      <c r="N249" s="300"/>
      <c r="O249" s="300"/>
      <c r="P249" s="104"/>
      <c r="Q249" s="67"/>
      <c r="R249" s="67"/>
    </row>
    <row r="250" spans="1:18">
      <c r="A250" s="67"/>
      <c r="B250" s="67"/>
      <c r="C250" s="67"/>
      <c r="D250" s="67" t="s">
        <v>142</v>
      </c>
      <c r="E250" s="67"/>
      <c r="F250" s="67"/>
      <c r="G250" s="67"/>
      <c r="H250" s="67"/>
      <c r="I250" s="67"/>
      <c r="J250" s="67"/>
      <c r="K250" s="67"/>
      <c r="L250" s="300"/>
      <c r="M250" s="300"/>
      <c r="N250" s="300"/>
      <c r="O250" s="300"/>
      <c r="P250" s="104"/>
      <c r="Q250" s="67"/>
      <c r="R250" s="67"/>
    </row>
    <row r="251" spans="1:18">
      <c r="A251" s="73">
        <v>15</v>
      </c>
      <c r="B251" s="370" t="s">
        <v>143</v>
      </c>
      <c r="C251" s="371"/>
      <c r="D251" s="371"/>
      <c r="E251" s="371"/>
      <c r="F251" s="371"/>
      <c r="G251" s="371"/>
      <c r="H251" s="371"/>
      <c r="I251" s="371"/>
      <c r="J251" s="371"/>
      <c r="K251" s="371"/>
      <c r="L251" s="371"/>
      <c r="M251" s="371"/>
      <c r="N251" s="371"/>
      <c r="O251" s="372"/>
      <c r="P251" s="154">
        <f>P252+P257+P258+P259</f>
        <v>19.3</v>
      </c>
      <c r="Q251" s="74"/>
      <c r="R251" s="67" t="s">
        <v>288</v>
      </c>
    </row>
    <row r="252" spans="1:18" ht="22.5">
      <c r="A252" s="67"/>
      <c r="B252" s="34" t="s">
        <v>144</v>
      </c>
      <c r="C252" s="34" t="s">
        <v>145</v>
      </c>
      <c r="D252" s="34" t="s">
        <v>146</v>
      </c>
      <c r="E252" s="34" t="s">
        <v>15</v>
      </c>
      <c r="F252" s="34" t="s">
        <v>608</v>
      </c>
      <c r="G252" s="34"/>
      <c r="H252" s="34"/>
      <c r="I252" s="34"/>
      <c r="J252" s="34"/>
      <c r="K252" s="34"/>
      <c r="L252" s="219"/>
      <c r="M252" s="219"/>
      <c r="N252" s="219"/>
      <c r="O252" s="219"/>
      <c r="P252" s="156">
        <f>P253</f>
        <v>14.3</v>
      </c>
      <c r="Q252" s="34"/>
      <c r="R252" s="67"/>
    </row>
    <row r="253" spans="1:18" ht="22.5">
      <c r="A253" s="67"/>
      <c r="B253" s="34" t="s">
        <v>388</v>
      </c>
      <c r="C253" s="34"/>
      <c r="D253" s="34" t="s">
        <v>389</v>
      </c>
      <c r="E253" s="34"/>
      <c r="F253" s="34"/>
      <c r="G253" s="34"/>
      <c r="H253" s="34"/>
      <c r="I253" s="34"/>
      <c r="J253" s="34"/>
      <c r="K253" s="34"/>
      <c r="L253" s="219"/>
      <c r="M253" s="219"/>
      <c r="N253" s="219"/>
      <c r="O253" s="219"/>
      <c r="P253" s="156">
        <f>P254+P255+P256</f>
        <v>14.3</v>
      </c>
      <c r="Q253" s="34"/>
      <c r="R253" s="67"/>
    </row>
    <row r="254" spans="1:18" s="92" customFormat="1">
      <c r="A254" s="88"/>
      <c r="B254" s="88"/>
      <c r="C254" s="88"/>
      <c r="D254" s="88" t="s">
        <v>147</v>
      </c>
      <c r="E254" s="88"/>
      <c r="F254" s="88"/>
      <c r="G254" s="88"/>
      <c r="H254" s="88"/>
      <c r="I254" s="88"/>
      <c r="J254" s="88"/>
      <c r="K254" s="88"/>
      <c r="L254" s="89"/>
      <c r="M254" s="89">
        <v>250000</v>
      </c>
      <c r="N254" s="89">
        <v>2.5</v>
      </c>
      <c r="O254" s="89">
        <v>3</v>
      </c>
      <c r="P254" s="149">
        <f>O254*N254</f>
        <v>7.5</v>
      </c>
      <c r="Q254" s="88"/>
      <c r="R254" s="88"/>
    </row>
    <row r="255" spans="1:18" s="92" customFormat="1">
      <c r="A255" s="88"/>
      <c r="B255" s="88"/>
      <c r="C255" s="88"/>
      <c r="D255" s="88" t="s">
        <v>492</v>
      </c>
      <c r="E255" s="88"/>
      <c r="F255" s="88"/>
      <c r="G255" s="88"/>
      <c r="H255" s="88"/>
      <c r="I255" s="88"/>
      <c r="J255" s="88"/>
      <c r="K255" s="88"/>
      <c r="L255" s="89"/>
      <c r="M255" s="89">
        <v>500000</v>
      </c>
      <c r="N255" s="89">
        <v>5</v>
      </c>
      <c r="O255" s="89">
        <v>1</v>
      </c>
      <c r="P255" s="149">
        <f>O255*N255</f>
        <v>5</v>
      </c>
      <c r="Q255" s="88"/>
      <c r="R255" s="88"/>
    </row>
    <row r="256" spans="1:18" s="92" customFormat="1">
      <c r="A256" s="88"/>
      <c r="B256" s="88"/>
      <c r="C256" s="88"/>
      <c r="D256" s="201" t="s">
        <v>702</v>
      </c>
      <c r="E256" s="88"/>
      <c r="F256" s="88"/>
      <c r="G256" s="88"/>
      <c r="H256" s="88"/>
      <c r="I256" s="88"/>
      <c r="J256" s="88"/>
      <c r="K256" s="88"/>
      <c r="L256" s="89"/>
      <c r="M256" s="89">
        <v>60000</v>
      </c>
      <c r="N256" s="89">
        <v>0.6</v>
      </c>
      <c r="O256" s="89">
        <v>3</v>
      </c>
      <c r="P256" s="149">
        <f>O256*N256</f>
        <v>1.7999999999999998</v>
      </c>
      <c r="Q256" s="88"/>
      <c r="R256" s="88"/>
    </row>
    <row r="257" spans="1:18" ht="22.5">
      <c r="A257" s="67"/>
      <c r="B257" s="34" t="s">
        <v>148</v>
      </c>
      <c r="C257" s="34" t="s">
        <v>395</v>
      </c>
      <c r="D257" s="34" t="s">
        <v>149</v>
      </c>
      <c r="E257" s="34" t="s">
        <v>15</v>
      </c>
      <c r="F257" s="34" t="s">
        <v>608</v>
      </c>
      <c r="G257" s="34"/>
      <c r="H257" s="34"/>
      <c r="I257" s="34"/>
      <c r="J257" s="34"/>
      <c r="K257" s="34"/>
      <c r="L257" s="219"/>
      <c r="M257" s="219">
        <v>350000</v>
      </c>
      <c r="N257" s="219">
        <v>3.5</v>
      </c>
      <c r="O257" s="219">
        <v>1</v>
      </c>
      <c r="P257" s="156">
        <v>3.5</v>
      </c>
      <c r="Q257" s="34"/>
      <c r="R257" s="67"/>
    </row>
    <row r="258" spans="1:18" s="173" customFormat="1" ht="83.25" customHeight="1">
      <c r="A258" s="88"/>
      <c r="B258" s="192" t="s">
        <v>390</v>
      </c>
      <c r="C258" s="193" t="s">
        <v>391</v>
      </c>
      <c r="D258" s="194" t="s">
        <v>392</v>
      </c>
      <c r="E258" s="85"/>
      <c r="F258" s="85"/>
      <c r="G258" s="85"/>
      <c r="H258" s="85"/>
      <c r="I258" s="85"/>
      <c r="J258" s="85"/>
      <c r="K258" s="85"/>
      <c r="L258" s="82"/>
      <c r="M258" s="82">
        <v>1000</v>
      </c>
      <c r="N258" s="82">
        <f>M258/100000</f>
        <v>0.01</v>
      </c>
      <c r="O258" s="82">
        <v>150</v>
      </c>
      <c r="P258" s="178">
        <f>O258*N258</f>
        <v>1.5</v>
      </c>
      <c r="Q258" s="85" t="s">
        <v>703</v>
      </c>
      <c r="R258" s="85"/>
    </row>
    <row r="259" spans="1:18" s="173" customFormat="1" ht="28.5">
      <c r="A259" s="88"/>
      <c r="B259" s="192" t="s">
        <v>393</v>
      </c>
      <c r="C259" s="193"/>
      <c r="D259" s="195" t="s">
        <v>394</v>
      </c>
      <c r="E259" s="85"/>
      <c r="F259" s="85"/>
      <c r="G259" s="85"/>
      <c r="H259" s="85"/>
      <c r="I259" s="85"/>
      <c r="J259" s="85"/>
      <c r="K259" s="85"/>
      <c r="L259" s="82"/>
      <c r="M259" s="82"/>
      <c r="N259" s="82"/>
      <c r="O259" s="82"/>
      <c r="P259" s="178"/>
      <c r="Q259" s="85"/>
      <c r="R259" s="85"/>
    </row>
    <row r="260" spans="1:18" ht="14.45" customHeight="1">
      <c r="A260" s="73">
        <v>16</v>
      </c>
      <c r="B260" s="370" t="s">
        <v>150</v>
      </c>
      <c r="C260" s="371"/>
      <c r="D260" s="371"/>
      <c r="E260" s="371"/>
      <c r="F260" s="371"/>
      <c r="G260" s="371"/>
      <c r="H260" s="371"/>
      <c r="I260" s="371"/>
      <c r="J260" s="371"/>
      <c r="K260" s="371"/>
      <c r="L260" s="371"/>
      <c r="M260" s="371"/>
      <c r="N260" s="371"/>
      <c r="O260" s="372"/>
      <c r="P260" s="154">
        <f>P261+P263+P271+P289+P310+P318+P321</f>
        <v>65.069999999999993</v>
      </c>
      <c r="Q260" s="74"/>
      <c r="R260" s="67" t="s">
        <v>288</v>
      </c>
    </row>
    <row r="261" spans="1:18" customFormat="1" ht="27" customHeight="1">
      <c r="A261" s="196"/>
      <c r="B261" s="197">
        <v>16.399999999999999</v>
      </c>
      <c r="C261" s="197"/>
      <c r="D261" s="34" t="s">
        <v>570</v>
      </c>
      <c r="E261" s="197"/>
      <c r="F261" s="197"/>
      <c r="G261" s="197"/>
      <c r="H261" s="197"/>
      <c r="I261" s="197"/>
      <c r="J261" s="197"/>
      <c r="K261" s="197"/>
      <c r="L261" s="227"/>
      <c r="M261" s="227"/>
      <c r="N261" s="227"/>
      <c r="O261" s="227"/>
      <c r="P261" s="227"/>
      <c r="Q261" s="198"/>
      <c r="R261" s="199"/>
    </row>
    <row r="262" spans="1:18" s="245" customFormat="1">
      <c r="A262" s="241"/>
      <c r="B262" s="201"/>
      <c r="C262" s="201"/>
      <c r="D262" s="200"/>
      <c r="E262" s="201"/>
      <c r="F262" s="201"/>
      <c r="G262" s="201"/>
      <c r="H262" s="201"/>
      <c r="I262" s="201"/>
      <c r="J262" s="201"/>
      <c r="K262" s="201"/>
      <c r="L262" s="242"/>
      <c r="M262" s="242"/>
      <c r="N262" s="242"/>
      <c r="O262" s="242"/>
      <c r="P262" s="242"/>
      <c r="Q262" s="243"/>
      <c r="R262" s="244"/>
    </row>
    <row r="263" spans="1:18" ht="22.5">
      <c r="A263" s="67"/>
      <c r="B263" s="34" t="s">
        <v>396</v>
      </c>
      <c r="C263" s="34" t="s">
        <v>103</v>
      </c>
      <c r="D263" s="34" t="s">
        <v>151</v>
      </c>
      <c r="E263" s="34" t="s">
        <v>85</v>
      </c>
      <c r="F263" s="34" t="s">
        <v>608</v>
      </c>
      <c r="G263" s="34"/>
      <c r="H263" s="34"/>
      <c r="I263" s="34"/>
      <c r="J263" s="34"/>
      <c r="K263" s="34"/>
      <c r="L263" s="219"/>
      <c r="M263" s="219"/>
      <c r="N263" s="219"/>
      <c r="O263" s="219"/>
      <c r="P263" s="156">
        <f>P264+P265+P266+P267+P268+P269+P270</f>
        <v>1.4</v>
      </c>
      <c r="Q263" s="34"/>
      <c r="R263" s="67"/>
    </row>
    <row r="264" spans="1:18" ht="30">
      <c r="A264" s="67"/>
      <c r="B264" s="67"/>
      <c r="C264" s="67"/>
      <c r="D264" s="67" t="s">
        <v>152</v>
      </c>
      <c r="E264" s="67"/>
      <c r="F264" s="67"/>
      <c r="G264" s="67"/>
      <c r="H264" s="67"/>
      <c r="I264" s="67"/>
      <c r="J264" s="67"/>
      <c r="K264" s="67"/>
      <c r="L264" s="300" t="s">
        <v>547</v>
      </c>
      <c r="M264" s="300">
        <v>5000</v>
      </c>
      <c r="N264" s="300">
        <f>M264/100000</f>
        <v>0.05</v>
      </c>
      <c r="O264" s="300">
        <v>4</v>
      </c>
      <c r="P264" s="104">
        <f>O264*N264</f>
        <v>0.2</v>
      </c>
      <c r="Q264" s="44"/>
      <c r="R264" s="67"/>
    </row>
    <row r="265" spans="1:18" ht="30">
      <c r="A265" s="67"/>
      <c r="B265" s="67"/>
      <c r="C265" s="67"/>
      <c r="D265" s="67" t="s">
        <v>153</v>
      </c>
      <c r="E265" s="67"/>
      <c r="F265" s="67"/>
      <c r="G265" s="67"/>
      <c r="H265" s="67"/>
      <c r="I265" s="67"/>
      <c r="J265" s="67"/>
      <c r="K265" s="67"/>
      <c r="L265" s="300" t="s">
        <v>547</v>
      </c>
      <c r="M265" s="300">
        <v>5000</v>
      </c>
      <c r="N265" s="300">
        <f>M265/100000</f>
        <v>0.05</v>
      </c>
      <c r="O265" s="300">
        <v>4</v>
      </c>
      <c r="P265" s="104">
        <f>O265*N265</f>
        <v>0.2</v>
      </c>
      <c r="Q265" s="44"/>
      <c r="R265" s="67"/>
    </row>
    <row r="266" spans="1:18" ht="30">
      <c r="A266" s="67"/>
      <c r="B266" s="67"/>
      <c r="C266" s="67"/>
      <c r="D266" s="67" t="s">
        <v>154</v>
      </c>
      <c r="E266" s="67"/>
      <c r="F266" s="67"/>
      <c r="G266" s="67"/>
      <c r="H266" s="67"/>
      <c r="I266" s="67"/>
      <c r="J266" s="67"/>
      <c r="K266" s="67"/>
      <c r="L266" s="300" t="s">
        <v>547</v>
      </c>
      <c r="M266" s="300"/>
      <c r="N266" s="300"/>
      <c r="O266" s="300"/>
      <c r="P266" s="104"/>
      <c r="Q266" s="67"/>
      <c r="R266" s="67"/>
    </row>
    <row r="267" spans="1:18" ht="30">
      <c r="A267" s="67"/>
      <c r="B267" s="67"/>
      <c r="C267" s="67"/>
      <c r="D267" s="67" t="s">
        <v>155</v>
      </c>
      <c r="E267" s="67"/>
      <c r="F267" s="67"/>
      <c r="G267" s="67"/>
      <c r="H267" s="67"/>
      <c r="I267" s="67"/>
      <c r="J267" s="67"/>
      <c r="K267" s="67"/>
      <c r="L267" s="300" t="s">
        <v>548</v>
      </c>
      <c r="M267" s="300"/>
      <c r="N267" s="300"/>
      <c r="O267" s="300"/>
      <c r="P267" s="104"/>
      <c r="Q267" s="67"/>
      <c r="R267" s="67"/>
    </row>
    <row r="268" spans="1:18" ht="30">
      <c r="A268" s="67"/>
      <c r="B268" s="67"/>
      <c r="C268" s="67"/>
      <c r="D268" s="67" t="s">
        <v>156</v>
      </c>
      <c r="E268" s="67"/>
      <c r="F268" s="67"/>
      <c r="G268" s="67"/>
      <c r="H268" s="67"/>
      <c r="I268" s="67"/>
      <c r="J268" s="67"/>
      <c r="K268" s="67"/>
      <c r="L268" s="300" t="s">
        <v>548</v>
      </c>
      <c r="M268" s="300"/>
      <c r="N268" s="300">
        <f t="shared" ref="N268" si="24">M268/100000</f>
        <v>0</v>
      </c>
      <c r="O268" s="300"/>
      <c r="P268" s="104">
        <f t="shared" ref="P268" si="25">O268*N268</f>
        <v>0</v>
      </c>
      <c r="Q268" s="44"/>
      <c r="R268" s="67"/>
    </row>
    <row r="269" spans="1:18" ht="30">
      <c r="A269" s="67"/>
      <c r="B269" s="67"/>
      <c r="C269" s="67"/>
      <c r="D269" s="67" t="s">
        <v>498</v>
      </c>
      <c r="E269" s="67"/>
      <c r="F269" s="67"/>
      <c r="G269" s="67"/>
      <c r="H269" s="67"/>
      <c r="I269" s="67"/>
      <c r="J269" s="67"/>
      <c r="K269" s="67"/>
      <c r="L269" s="300" t="s">
        <v>549</v>
      </c>
      <c r="M269" s="300">
        <v>50000</v>
      </c>
      <c r="N269" s="300">
        <v>0.5</v>
      </c>
      <c r="O269" s="300">
        <v>2</v>
      </c>
      <c r="P269" s="104">
        <v>1</v>
      </c>
      <c r="Q269" s="44"/>
      <c r="R269" s="67"/>
    </row>
    <row r="270" spans="1:18">
      <c r="A270" s="67"/>
      <c r="B270" s="67"/>
      <c r="C270" s="67"/>
      <c r="D270" s="67" t="s">
        <v>157</v>
      </c>
      <c r="E270" s="67"/>
      <c r="F270" s="67"/>
      <c r="G270" s="67"/>
      <c r="H270" s="67"/>
      <c r="I270" s="67"/>
      <c r="J270" s="67"/>
      <c r="K270" s="67"/>
      <c r="L270" s="300"/>
      <c r="M270" s="300"/>
      <c r="N270" s="300"/>
      <c r="O270" s="300"/>
      <c r="P270" s="104"/>
      <c r="Q270" s="67"/>
      <c r="R270" s="67"/>
    </row>
    <row r="271" spans="1:18">
      <c r="A271" s="67"/>
      <c r="B271" s="34" t="s">
        <v>397</v>
      </c>
      <c r="C271" s="34" t="s">
        <v>158</v>
      </c>
      <c r="D271" s="34" t="s">
        <v>159</v>
      </c>
      <c r="E271" s="34" t="s">
        <v>85</v>
      </c>
      <c r="F271" s="34" t="s">
        <v>608</v>
      </c>
      <c r="G271" s="34"/>
      <c r="H271" s="34"/>
      <c r="I271" s="34"/>
      <c r="J271" s="34"/>
      <c r="K271" s="34"/>
      <c r="L271" s="219"/>
      <c r="M271" s="219"/>
      <c r="N271" s="219"/>
      <c r="O271" s="219"/>
      <c r="P271" s="156">
        <f>P280+P288</f>
        <v>17.37</v>
      </c>
      <c r="Q271" s="34"/>
      <c r="R271" s="67"/>
    </row>
    <row r="272" spans="1:18">
      <c r="A272" s="67"/>
      <c r="B272" s="67"/>
      <c r="C272" s="67"/>
      <c r="D272" s="235" t="s">
        <v>39</v>
      </c>
      <c r="E272" s="236"/>
      <c r="F272" s="236"/>
      <c r="G272" s="236"/>
      <c r="H272" s="236"/>
      <c r="I272" s="236"/>
      <c r="J272" s="236"/>
      <c r="K272" s="236"/>
      <c r="L272" s="305"/>
      <c r="M272" s="305"/>
      <c r="N272" s="305"/>
      <c r="O272" s="305"/>
      <c r="P272" s="237"/>
      <c r="Q272" s="67"/>
      <c r="R272" s="67"/>
    </row>
    <row r="273" spans="1:18" ht="42.6" customHeight="1">
      <c r="A273" s="67"/>
      <c r="B273" s="67"/>
      <c r="C273" s="67"/>
      <c r="D273" s="67" t="s">
        <v>202</v>
      </c>
      <c r="E273" s="67"/>
      <c r="F273" s="67"/>
      <c r="G273" s="67"/>
      <c r="H273" s="67"/>
      <c r="I273" s="67"/>
      <c r="J273" s="67"/>
      <c r="K273" s="67"/>
      <c r="L273" s="300" t="s">
        <v>549</v>
      </c>
      <c r="M273" s="300">
        <v>10000</v>
      </c>
      <c r="N273" s="300">
        <f>M273/100000</f>
        <v>0.1</v>
      </c>
      <c r="O273" s="300">
        <v>16</v>
      </c>
      <c r="P273" s="104">
        <f>N273*O273</f>
        <v>1.6</v>
      </c>
      <c r="Q273" s="44" t="s">
        <v>324</v>
      </c>
      <c r="R273" s="67"/>
    </row>
    <row r="274" spans="1:18" ht="30">
      <c r="A274" s="67"/>
      <c r="B274" s="67"/>
      <c r="C274" s="67"/>
      <c r="D274" s="67" t="s">
        <v>160</v>
      </c>
      <c r="E274" s="67"/>
      <c r="F274" s="67"/>
      <c r="G274" s="67"/>
      <c r="H274" s="67"/>
      <c r="I274" s="67"/>
      <c r="J274" s="67"/>
      <c r="K274" s="67"/>
      <c r="L274" s="300" t="s">
        <v>549</v>
      </c>
      <c r="M274" s="300">
        <v>5000</v>
      </c>
      <c r="N274" s="300">
        <f>M274/100000</f>
        <v>0.05</v>
      </c>
      <c r="O274" s="300">
        <v>16</v>
      </c>
      <c r="P274" s="104">
        <f>N274*O274</f>
        <v>0.8</v>
      </c>
      <c r="Q274" s="46" t="s">
        <v>304</v>
      </c>
      <c r="R274" s="67"/>
    </row>
    <row r="275" spans="1:18" ht="30">
      <c r="A275" s="67"/>
      <c r="B275" s="67"/>
      <c r="C275" s="67"/>
      <c r="D275" s="67" t="s">
        <v>161</v>
      </c>
      <c r="E275" s="67"/>
      <c r="F275" s="67"/>
      <c r="G275" s="67"/>
      <c r="H275" s="67"/>
      <c r="I275" s="67"/>
      <c r="J275" s="67"/>
      <c r="K275" s="67"/>
      <c r="L275" s="300" t="s">
        <v>549</v>
      </c>
      <c r="M275" s="300">
        <v>5000</v>
      </c>
      <c r="N275" s="300">
        <v>0.05</v>
      </c>
      <c r="O275" s="300">
        <v>16</v>
      </c>
      <c r="P275" s="104">
        <v>0.8</v>
      </c>
      <c r="Q275" s="67"/>
      <c r="R275" s="67"/>
    </row>
    <row r="276" spans="1:18" ht="56.25" customHeight="1">
      <c r="A276" s="67"/>
      <c r="B276" s="67"/>
      <c r="C276" s="67"/>
      <c r="D276" s="67" t="s">
        <v>162</v>
      </c>
      <c r="E276" s="67"/>
      <c r="F276" s="67"/>
      <c r="G276" s="67"/>
      <c r="H276" s="67"/>
      <c r="I276" s="67"/>
      <c r="J276" s="67"/>
      <c r="K276" s="67"/>
      <c r="L276" s="300" t="s">
        <v>549</v>
      </c>
      <c r="M276" s="300">
        <v>2000</v>
      </c>
      <c r="N276" s="300">
        <v>0.02</v>
      </c>
      <c r="O276" s="300">
        <v>10</v>
      </c>
      <c r="P276" s="104">
        <f>N276*O276</f>
        <v>0.2</v>
      </c>
      <c r="Q276" s="67" t="s">
        <v>704</v>
      </c>
      <c r="R276" s="67"/>
    </row>
    <row r="277" spans="1:18" ht="30">
      <c r="A277" s="67"/>
      <c r="B277" s="67"/>
      <c r="C277" s="67"/>
      <c r="D277" s="67" t="s">
        <v>163</v>
      </c>
      <c r="E277" s="67"/>
      <c r="F277" s="67"/>
      <c r="G277" s="67"/>
      <c r="H277" s="67"/>
      <c r="I277" s="67"/>
      <c r="J277" s="67"/>
      <c r="K277" s="67"/>
      <c r="L277" s="300" t="s">
        <v>547</v>
      </c>
      <c r="M277" s="300">
        <v>20000</v>
      </c>
      <c r="N277" s="300">
        <f>M277/100000</f>
        <v>0.2</v>
      </c>
      <c r="O277" s="300">
        <v>4</v>
      </c>
      <c r="P277" s="104">
        <f>O277*N277</f>
        <v>0.8</v>
      </c>
      <c r="Q277" s="67"/>
      <c r="R277" s="67"/>
    </row>
    <row r="278" spans="1:18" ht="45">
      <c r="A278" s="67"/>
      <c r="B278" s="67"/>
      <c r="C278" s="67"/>
      <c r="D278" s="67" t="s">
        <v>577</v>
      </c>
      <c r="E278" s="67"/>
      <c r="F278" s="67"/>
      <c r="G278" s="67"/>
      <c r="H278" s="67"/>
      <c r="I278" s="67"/>
      <c r="J278" s="67"/>
      <c r="K278" s="67"/>
      <c r="L278" s="300"/>
      <c r="M278" s="300"/>
      <c r="N278" s="300"/>
      <c r="O278" s="300"/>
      <c r="P278" s="104"/>
      <c r="Q278" s="67"/>
      <c r="R278" s="67"/>
    </row>
    <row r="279" spans="1:18">
      <c r="A279" s="67"/>
      <c r="B279" s="67"/>
      <c r="C279" s="67"/>
      <c r="D279" s="67" t="s">
        <v>48</v>
      </c>
      <c r="E279" s="67"/>
      <c r="F279" s="67"/>
      <c r="G279" s="67"/>
      <c r="H279" s="67"/>
      <c r="I279" s="67"/>
      <c r="J279" s="67"/>
      <c r="K279" s="67"/>
      <c r="L279" s="300"/>
      <c r="M279" s="300"/>
      <c r="N279" s="300"/>
      <c r="O279" s="300"/>
      <c r="P279" s="104"/>
      <c r="Q279" s="67"/>
      <c r="R279" s="67"/>
    </row>
    <row r="280" spans="1:18">
      <c r="A280" s="67"/>
      <c r="B280" s="67"/>
      <c r="C280" s="67"/>
      <c r="D280" s="78" t="s">
        <v>49</v>
      </c>
      <c r="E280" s="67"/>
      <c r="F280" s="67"/>
      <c r="G280" s="67"/>
      <c r="H280" s="67"/>
      <c r="I280" s="67"/>
      <c r="J280" s="67"/>
      <c r="K280" s="67"/>
      <c r="L280" s="300"/>
      <c r="M280" s="300"/>
      <c r="N280" s="300"/>
      <c r="O280" s="300"/>
      <c r="P280" s="153">
        <f>SUM(P273:P279)</f>
        <v>4.2</v>
      </c>
      <c r="Q280" s="67"/>
      <c r="R280" s="67"/>
    </row>
    <row r="281" spans="1:18">
      <c r="A281" s="67"/>
      <c r="B281" s="67"/>
      <c r="C281" s="67"/>
      <c r="D281" s="235" t="s">
        <v>50</v>
      </c>
      <c r="E281" s="236"/>
      <c r="F281" s="236"/>
      <c r="G281" s="236"/>
      <c r="H281" s="236"/>
      <c r="I281" s="236"/>
      <c r="J281" s="236"/>
      <c r="K281" s="236"/>
      <c r="L281" s="305"/>
      <c r="M281" s="305"/>
      <c r="N281" s="305"/>
      <c r="O281" s="305"/>
      <c r="P281" s="237"/>
      <c r="Q281" s="67"/>
      <c r="R281" s="67"/>
    </row>
    <row r="282" spans="1:18" ht="30">
      <c r="A282" s="67"/>
      <c r="B282" s="67"/>
      <c r="C282" s="67"/>
      <c r="D282" s="67" t="s">
        <v>203</v>
      </c>
      <c r="E282" s="67"/>
      <c r="F282" s="67"/>
      <c r="G282" s="67"/>
      <c r="H282" s="67"/>
      <c r="I282" s="67"/>
      <c r="J282" s="67"/>
      <c r="K282" s="67"/>
      <c r="L282" s="300" t="s">
        <v>549</v>
      </c>
      <c r="M282" s="300">
        <v>10000</v>
      </c>
      <c r="N282" s="300">
        <f>M282/100000</f>
        <v>0.1</v>
      </c>
      <c r="O282" s="300">
        <v>64</v>
      </c>
      <c r="P282" s="104">
        <f>O282*N282</f>
        <v>6.4</v>
      </c>
      <c r="Q282" s="46" t="s">
        <v>705</v>
      </c>
      <c r="R282" s="67"/>
    </row>
    <row r="283" spans="1:18" ht="30">
      <c r="A283" s="67"/>
      <c r="B283" s="67"/>
      <c r="C283" s="67"/>
      <c r="D283" s="67" t="s">
        <v>160</v>
      </c>
      <c r="E283" s="67"/>
      <c r="F283" s="67"/>
      <c r="G283" s="67"/>
      <c r="H283" s="67"/>
      <c r="I283" s="67"/>
      <c r="J283" s="67"/>
      <c r="K283" s="67"/>
      <c r="L283" s="300" t="s">
        <v>549</v>
      </c>
      <c r="M283" s="300">
        <v>2000</v>
      </c>
      <c r="N283" s="300">
        <f t="shared" ref="N283:N287" si="26">M283/100000</f>
        <v>0.02</v>
      </c>
      <c r="O283" s="300">
        <v>80</v>
      </c>
      <c r="P283" s="104">
        <f t="shared" ref="P283:P287" si="27">O283*N283</f>
        <v>1.6</v>
      </c>
      <c r="Q283" s="67"/>
      <c r="R283" s="67"/>
    </row>
    <row r="284" spans="1:18" ht="30">
      <c r="A284" s="67"/>
      <c r="B284" s="67"/>
      <c r="C284" s="67"/>
      <c r="D284" s="67" t="s">
        <v>161</v>
      </c>
      <c r="E284" s="67"/>
      <c r="F284" s="67"/>
      <c r="G284" s="67"/>
      <c r="H284" s="67"/>
      <c r="I284" s="67"/>
      <c r="J284" s="67"/>
      <c r="K284" s="67"/>
      <c r="L284" s="300" t="s">
        <v>549</v>
      </c>
      <c r="M284" s="300">
        <v>2000</v>
      </c>
      <c r="N284" s="300">
        <f t="shared" si="26"/>
        <v>0.02</v>
      </c>
      <c r="O284" s="300">
        <v>92</v>
      </c>
      <c r="P284" s="104">
        <f t="shared" si="27"/>
        <v>1.84</v>
      </c>
      <c r="Q284" s="67"/>
      <c r="R284" s="67"/>
    </row>
    <row r="285" spans="1:18" ht="45">
      <c r="A285" s="67"/>
      <c r="B285" s="67"/>
      <c r="C285" s="67"/>
      <c r="D285" s="67" t="s">
        <v>164</v>
      </c>
      <c r="E285" s="67"/>
      <c r="F285" s="67"/>
      <c r="G285" s="67"/>
      <c r="H285" s="67"/>
      <c r="I285" s="67"/>
      <c r="J285" s="67"/>
      <c r="K285" s="67"/>
      <c r="L285" s="300" t="s">
        <v>549</v>
      </c>
      <c r="M285" s="300">
        <v>1000</v>
      </c>
      <c r="N285" s="300">
        <f t="shared" si="26"/>
        <v>0.01</v>
      </c>
      <c r="O285" s="300">
        <v>93</v>
      </c>
      <c r="P285" s="104">
        <f t="shared" si="27"/>
        <v>0.93</v>
      </c>
      <c r="Q285" s="67"/>
      <c r="R285" s="67"/>
    </row>
    <row r="286" spans="1:18" ht="30">
      <c r="A286" s="67"/>
      <c r="B286" s="67"/>
      <c r="C286" s="67"/>
      <c r="D286" s="67" t="s">
        <v>163</v>
      </c>
      <c r="E286" s="67"/>
      <c r="F286" s="67"/>
      <c r="G286" s="67"/>
      <c r="H286" s="67"/>
      <c r="I286" s="67"/>
      <c r="J286" s="67"/>
      <c r="K286" s="67"/>
      <c r="L286" s="300" t="s">
        <v>547</v>
      </c>
      <c r="M286" s="300">
        <v>5000</v>
      </c>
      <c r="N286" s="300">
        <f t="shared" si="26"/>
        <v>0.05</v>
      </c>
      <c r="O286" s="300">
        <v>32</v>
      </c>
      <c r="P286" s="104">
        <f t="shared" si="27"/>
        <v>1.6</v>
      </c>
      <c r="Q286" s="67"/>
      <c r="R286" s="67"/>
    </row>
    <row r="287" spans="1:18">
      <c r="A287" s="67"/>
      <c r="B287" s="67"/>
      <c r="C287" s="67"/>
      <c r="D287" s="67" t="s">
        <v>48</v>
      </c>
      <c r="E287" s="67"/>
      <c r="F287" s="67"/>
      <c r="G287" s="67"/>
      <c r="H287" s="67"/>
      <c r="I287" s="67"/>
      <c r="J287" s="67"/>
      <c r="K287" s="67"/>
      <c r="L287" s="300"/>
      <c r="M287" s="300">
        <v>2500</v>
      </c>
      <c r="N287" s="300">
        <f t="shared" si="26"/>
        <v>2.5000000000000001E-2</v>
      </c>
      <c r="O287" s="300">
        <v>32</v>
      </c>
      <c r="P287" s="104">
        <f t="shared" si="27"/>
        <v>0.8</v>
      </c>
      <c r="Q287" s="67"/>
      <c r="R287" s="67"/>
    </row>
    <row r="288" spans="1:18">
      <c r="A288" s="67"/>
      <c r="B288" s="67"/>
      <c r="C288" s="67"/>
      <c r="D288" s="78" t="s">
        <v>63</v>
      </c>
      <c r="E288" s="67"/>
      <c r="F288" s="67"/>
      <c r="G288" s="67"/>
      <c r="H288" s="67"/>
      <c r="I288" s="67"/>
      <c r="J288" s="67"/>
      <c r="K288" s="67"/>
      <c r="L288" s="300"/>
      <c r="M288" s="300"/>
      <c r="N288" s="300"/>
      <c r="O288" s="300"/>
      <c r="P288" s="153">
        <f>SUM(P282:P287)</f>
        <v>13.17</v>
      </c>
      <c r="Q288" s="67"/>
      <c r="R288" s="67"/>
    </row>
    <row r="289" spans="1:18" ht="22.5">
      <c r="A289" s="67"/>
      <c r="B289" s="34" t="s">
        <v>336</v>
      </c>
      <c r="C289" s="34" t="s">
        <v>135</v>
      </c>
      <c r="D289" s="34" t="s">
        <v>204</v>
      </c>
      <c r="E289" s="34" t="s">
        <v>15</v>
      </c>
      <c r="F289" s="34" t="s">
        <v>608</v>
      </c>
      <c r="G289" s="34"/>
      <c r="H289" s="34"/>
      <c r="I289" s="34"/>
      <c r="J289" s="34"/>
      <c r="K289" s="34"/>
      <c r="L289" s="219"/>
      <c r="M289" s="219"/>
      <c r="N289" s="219"/>
      <c r="O289" s="219"/>
      <c r="P289" s="156">
        <f>P290+P291+P292+P296+P299+P302+P305+P308</f>
        <v>24.75</v>
      </c>
      <c r="Q289" s="34"/>
      <c r="R289" s="67"/>
    </row>
    <row r="290" spans="1:18">
      <c r="A290" s="67"/>
      <c r="B290" s="67"/>
      <c r="C290" s="67"/>
      <c r="D290" s="67" t="s">
        <v>165</v>
      </c>
      <c r="E290" s="67"/>
      <c r="F290" s="67"/>
      <c r="G290" s="67"/>
      <c r="H290" s="67"/>
      <c r="I290" s="67"/>
      <c r="J290" s="67"/>
      <c r="K290" s="67"/>
      <c r="L290" s="300" t="s">
        <v>530</v>
      </c>
      <c r="M290" s="300">
        <v>150000</v>
      </c>
      <c r="N290" s="300">
        <f>M290/100000</f>
        <v>1.5</v>
      </c>
      <c r="O290" s="300">
        <v>1</v>
      </c>
      <c r="P290" s="104">
        <f>N290*O290</f>
        <v>1.5</v>
      </c>
      <c r="Q290" s="67"/>
      <c r="R290" s="67"/>
    </row>
    <row r="291" spans="1:18">
      <c r="A291" s="67"/>
      <c r="B291" s="67"/>
      <c r="C291" s="67"/>
      <c r="D291" s="67" t="s">
        <v>706</v>
      </c>
      <c r="E291" s="67"/>
      <c r="F291" s="67"/>
      <c r="G291" s="67"/>
      <c r="H291" s="67"/>
      <c r="I291" s="67"/>
      <c r="J291" s="67"/>
      <c r="K291" s="67"/>
      <c r="L291" s="300" t="s">
        <v>530</v>
      </c>
      <c r="M291" s="300">
        <v>150000</v>
      </c>
      <c r="N291" s="300">
        <v>1.5</v>
      </c>
      <c r="O291" s="300">
        <v>1</v>
      </c>
      <c r="P291" s="104">
        <v>1.5</v>
      </c>
      <c r="Q291" s="67"/>
      <c r="R291" s="67"/>
    </row>
    <row r="292" spans="1:18">
      <c r="A292" s="67"/>
      <c r="B292" s="67"/>
      <c r="C292" s="67"/>
      <c r="D292" s="67" t="s">
        <v>167</v>
      </c>
      <c r="E292" s="67"/>
      <c r="F292" s="67"/>
      <c r="G292" s="67"/>
      <c r="H292" s="67"/>
      <c r="I292" s="67"/>
      <c r="J292" s="67"/>
      <c r="K292" s="67"/>
      <c r="L292" s="300" t="s">
        <v>530</v>
      </c>
      <c r="M292" s="300">
        <v>150000</v>
      </c>
      <c r="N292" s="300">
        <f>M292/100000</f>
        <v>1.5</v>
      </c>
      <c r="O292" s="300">
        <v>8</v>
      </c>
      <c r="P292" s="104">
        <f>O292*N292</f>
        <v>12</v>
      </c>
      <c r="Q292" s="67"/>
      <c r="R292" s="67"/>
    </row>
    <row r="293" spans="1:18">
      <c r="A293" s="67"/>
      <c r="B293" s="67"/>
      <c r="C293" s="67"/>
      <c r="D293" s="67"/>
      <c r="E293" s="67"/>
      <c r="F293" s="67"/>
      <c r="G293" s="67"/>
      <c r="H293" s="67"/>
      <c r="I293" s="67"/>
      <c r="J293" s="67"/>
      <c r="K293" s="67"/>
      <c r="L293" s="300" t="s">
        <v>530</v>
      </c>
      <c r="M293" s="300"/>
      <c r="N293" s="300"/>
      <c r="O293" s="300">
        <v>0</v>
      </c>
      <c r="P293" s="104"/>
      <c r="Q293" s="67"/>
      <c r="R293" s="67"/>
    </row>
    <row r="294" spans="1:18">
      <c r="A294" s="67"/>
      <c r="B294" s="67"/>
      <c r="C294" s="67"/>
      <c r="D294" s="88" t="s">
        <v>168</v>
      </c>
      <c r="E294" s="364"/>
      <c r="F294" s="365"/>
      <c r="G294" s="365"/>
      <c r="H294" s="365"/>
      <c r="I294" s="365"/>
      <c r="J294" s="365"/>
      <c r="K294" s="365"/>
      <c r="L294" s="365"/>
      <c r="M294" s="365"/>
      <c r="N294" s="365"/>
      <c r="O294" s="365"/>
      <c r="P294" s="366"/>
      <c r="Q294" s="67"/>
      <c r="R294" s="67"/>
    </row>
    <row r="295" spans="1:18">
      <c r="A295" s="88"/>
      <c r="B295" s="88"/>
      <c r="C295" s="88"/>
      <c r="D295" s="101" t="s">
        <v>170</v>
      </c>
      <c r="E295" s="88"/>
      <c r="F295" s="88"/>
      <c r="G295" s="88"/>
      <c r="H295" s="88"/>
      <c r="I295" s="88"/>
      <c r="J295" s="88"/>
      <c r="K295" s="88"/>
      <c r="L295" s="300" t="s">
        <v>530</v>
      </c>
      <c r="M295" s="89"/>
      <c r="N295" s="89">
        <f>M295/100000</f>
        <v>0</v>
      </c>
      <c r="O295" s="89"/>
      <c r="P295" s="149">
        <f>N295*O295</f>
        <v>0</v>
      </c>
      <c r="Q295" s="67"/>
      <c r="R295" s="67"/>
    </row>
    <row r="296" spans="1:18">
      <c r="A296" s="88"/>
      <c r="B296" s="88"/>
      <c r="C296" s="88"/>
      <c r="D296" s="101" t="s">
        <v>169</v>
      </c>
      <c r="E296" s="88"/>
      <c r="F296" s="88"/>
      <c r="G296" s="88"/>
      <c r="H296" s="88"/>
      <c r="I296" s="88"/>
      <c r="J296" s="88"/>
      <c r="K296" s="88"/>
      <c r="L296" s="300" t="s">
        <v>530</v>
      </c>
      <c r="M296" s="89">
        <v>25000</v>
      </c>
      <c r="N296" s="89">
        <f>M296/100000</f>
        <v>0.25</v>
      </c>
      <c r="O296" s="89">
        <v>12</v>
      </c>
      <c r="P296" s="149">
        <f>N296*O296</f>
        <v>3</v>
      </c>
      <c r="Q296" s="67"/>
      <c r="R296" s="67"/>
    </row>
    <row r="297" spans="1:18">
      <c r="A297" s="88"/>
      <c r="B297" s="88"/>
      <c r="C297" s="88"/>
      <c r="D297" s="80" t="s">
        <v>171</v>
      </c>
      <c r="E297" s="373"/>
      <c r="F297" s="374"/>
      <c r="G297" s="374"/>
      <c r="H297" s="374"/>
      <c r="I297" s="374"/>
      <c r="J297" s="374"/>
      <c r="K297" s="374"/>
      <c r="L297" s="374"/>
      <c r="M297" s="374"/>
      <c r="N297" s="374"/>
      <c r="O297" s="374"/>
      <c r="P297" s="375"/>
      <c r="Q297" s="67"/>
      <c r="R297" s="67"/>
    </row>
    <row r="298" spans="1:18">
      <c r="A298" s="88"/>
      <c r="B298" s="88"/>
      <c r="C298" s="88"/>
      <c r="D298" s="101" t="s">
        <v>170</v>
      </c>
      <c r="E298" s="88"/>
      <c r="F298" s="88"/>
      <c r="G298" s="88"/>
      <c r="H298" s="88"/>
      <c r="I298" s="88"/>
      <c r="J298" s="88"/>
      <c r="K298" s="88"/>
      <c r="L298" s="300" t="s">
        <v>530</v>
      </c>
      <c r="M298" s="89"/>
      <c r="N298" s="89">
        <f>M298/100000</f>
        <v>0</v>
      </c>
      <c r="O298" s="89"/>
      <c r="P298" s="149">
        <f>N298*O298</f>
        <v>0</v>
      </c>
      <c r="Q298" s="67"/>
      <c r="R298" s="67"/>
    </row>
    <row r="299" spans="1:18">
      <c r="A299" s="88"/>
      <c r="B299" s="88"/>
      <c r="C299" s="88"/>
      <c r="D299" s="101" t="s">
        <v>169</v>
      </c>
      <c r="E299" s="88"/>
      <c r="F299" s="88"/>
      <c r="G299" s="88"/>
      <c r="H299" s="88"/>
      <c r="I299" s="88"/>
      <c r="J299" s="88"/>
      <c r="K299" s="88"/>
      <c r="L299" s="300" t="s">
        <v>530</v>
      </c>
      <c r="M299" s="89">
        <v>25000</v>
      </c>
      <c r="N299" s="89">
        <f>M299/100000</f>
        <v>0.25</v>
      </c>
      <c r="O299" s="89">
        <v>9</v>
      </c>
      <c r="P299" s="149">
        <f>O299*N299</f>
        <v>2.25</v>
      </c>
      <c r="Q299" s="67"/>
      <c r="R299" s="67"/>
    </row>
    <row r="300" spans="1:18">
      <c r="A300" s="88"/>
      <c r="B300" s="88"/>
      <c r="C300" s="88"/>
      <c r="D300" s="80" t="s">
        <v>172</v>
      </c>
      <c r="E300" s="361"/>
      <c r="F300" s="362"/>
      <c r="G300" s="362"/>
      <c r="H300" s="362"/>
      <c r="I300" s="362"/>
      <c r="J300" s="362"/>
      <c r="K300" s="362"/>
      <c r="L300" s="362"/>
      <c r="M300" s="362"/>
      <c r="N300" s="362"/>
      <c r="O300" s="362"/>
      <c r="P300" s="363"/>
      <c r="Q300" s="67"/>
      <c r="R300" s="67"/>
    </row>
    <row r="301" spans="1:18">
      <c r="A301" s="88"/>
      <c r="B301" s="88"/>
      <c r="C301" s="88"/>
      <c r="D301" s="101" t="s">
        <v>170</v>
      </c>
      <c r="E301" s="88"/>
      <c r="F301" s="88"/>
      <c r="G301" s="88"/>
      <c r="H301" s="88"/>
      <c r="I301" s="88"/>
      <c r="J301" s="88"/>
      <c r="K301" s="88"/>
      <c r="L301" s="300" t="s">
        <v>530</v>
      </c>
      <c r="M301" s="89"/>
      <c r="N301" s="89"/>
      <c r="O301" s="89"/>
      <c r="P301" s="149"/>
      <c r="Q301" s="67"/>
      <c r="R301" s="67"/>
    </row>
    <row r="302" spans="1:18">
      <c r="A302" s="88"/>
      <c r="B302" s="88"/>
      <c r="C302" s="88"/>
      <c r="D302" s="101" t="s">
        <v>169</v>
      </c>
      <c r="E302" s="88"/>
      <c r="F302" s="88"/>
      <c r="G302" s="88"/>
      <c r="H302" s="88"/>
      <c r="I302" s="88"/>
      <c r="J302" s="88"/>
      <c r="K302" s="88"/>
      <c r="L302" s="300" t="s">
        <v>530</v>
      </c>
      <c r="M302" s="89">
        <v>25000</v>
      </c>
      <c r="N302" s="89">
        <v>0.25</v>
      </c>
      <c r="O302" s="89">
        <v>8</v>
      </c>
      <c r="P302" s="149">
        <f>O302*N302</f>
        <v>2</v>
      </c>
      <c r="Q302" s="67"/>
      <c r="R302" s="67"/>
    </row>
    <row r="303" spans="1:18" ht="30">
      <c r="A303" s="88"/>
      <c r="B303" s="88"/>
      <c r="C303" s="88"/>
      <c r="D303" s="80" t="s">
        <v>173</v>
      </c>
      <c r="E303" s="361"/>
      <c r="F303" s="362"/>
      <c r="G303" s="362"/>
      <c r="H303" s="362"/>
      <c r="I303" s="362"/>
      <c r="J303" s="362"/>
      <c r="K303" s="362"/>
      <c r="L303" s="362"/>
      <c r="M303" s="362"/>
      <c r="N303" s="362"/>
      <c r="O303" s="362"/>
      <c r="P303" s="363"/>
      <c r="Q303" s="67"/>
      <c r="R303" s="67"/>
    </row>
    <row r="304" spans="1:18">
      <c r="A304" s="88"/>
      <c r="B304" s="88"/>
      <c r="C304" s="88"/>
      <c r="D304" s="101" t="s">
        <v>170</v>
      </c>
      <c r="E304" s="88"/>
      <c r="F304" s="88"/>
      <c r="G304" s="88"/>
      <c r="H304" s="88"/>
      <c r="I304" s="88"/>
      <c r="J304" s="88"/>
      <c r="K304" s="88"/>
      <c r="L304" s="300" t="s">
        <v>530</v>
      </c>
      <c r="M304" s="89"/>
      <c r="N304" s="89"/>
      <c r="O304" s="89"/>
      <c r="P304" s="149"/>
      <c r="Q304" s="67"/>
      <c r="R304" s="67"/>
    </row>
    <row r="305" spans="1:18">
      <c r="A305" s="88"/>
      <c r="B305" s="88"/>
      <c r="C305" s="88"/>
      <c r="D305" s="101" t="s">
        <v>169</v>
      </c>
      <c r="E305" s="88"/>
      <c r="F305" s="88"/>
      <c r="G305" s="88"/>
      <c r="H305" s="88"/>
      <c r="I305" s="88"/>
      <c r="J305" s="88"/>
      <c r="K305" s="88"/>
      <c r="L305" s="300" t="s">
        <v>530</v>
      </c>
      <c r="M305" s="89">
        <v>25000</v>
      </c>
      <c r="N305" s="89">
        <v>0.25</v>
      </c>
      <c r="O305" s="89">
        <v>8</v>
      </c>
      <c r="P305" s="149">
        <f>O305*N305</f>
        <v>2</v>
      </c>
      <c r="Q305" s="67"/>
      <c r="R305" s="67"/>
    </row>
    <row r="306" spans="1:18" ht="30">
      <c r="A306" s="88"/>
      <c r="B306" s="88"/>
      <c r="C306" s="88"/>
      <c r="D306" s="80" t="s">
        <v>707</v>
      </c>
      <c r="E306" s="361"/>
      <c r="F306" s="362"/>
      <c r="G306" s="362"/>
      <c r="H306" s="362"/>
      <c r="I306" s="362"/>
      <c r="J306" s="362"/>
      <c r="K306" s="362"/>
      <c r="L306" s="362"/>
      <c r="M306" s="362"/>
      <c r="N306" s="362"/>
      <c r="O306" s="362"/>
      <c r="P306" s="363"/>
      <c r="Q306" s="67"/>
      <c r="R306" s="67"/>
    </row>
    <row r="307" spans="1:18">
      <c r="A307" s="88"/>
      <c r="B307" s="88"/>
      <c r="C307" s="88"/>
      <c r="D307" s="101" t="s">
        <v>170</v>
      </c>
      <c r="E307" s="88"/>
      <c r="F307" s="88"/>
      <c r="G307" s="88"/>
      <c r="H307" s="88"/>
      <c r="I307" s="88"/>
      <c r="J307" s="88"/>
      <c r="K307" s="88"/>
      <c r="L307" s="300" t="s">
        <v>530</v>
      </c>
      <c r="M307" s="89"/>
      <c r="N307" s="89"/>
      <c r="O307" s="89"/>
      <c r="P307" s="149"/>
      <c r="Q307" s="67"/>
      <c r="R307" s="67"/>
    </row>
    <row r="308" spans="1:18">
      <c r="A308" s="88"/>
      <c r="B308" s="88"/>
      <c r="C308" s="88"/>
      <c r="D308" s="101" t="s">
        <v>169</v>
      </c>
      <c r="E308" s="88"/>
      <c r="F308" s="88"/>
      <c r="G308" s="88"/>
      <c r="H308" s="88"/>
      <c r="I308" s="88"/>
      <c r="J308" s="88"/>
      <c r="K308" s="88"/>
      <c r="L308" s="300" t="s">
        <v>530</v>
      </c>
      <c r="M308" s="89">
        <v>25000</v>
      </c>
      <c r="N308" s="89">
        <v>0.25</v>
      </c>
      <c r="O308" s="89">
        <v>2</v>
      </c>
      <c r="P308" s="149">
        <v>0.5</v>
      </c>
      <c r="Q308" s="67"/>
      <c r="R308" s="67"/>
    </row>
    <row r="309" spans="1:18">
      <c r="A309" s="88"/>
      <c r="B309" s="88"/>
      <c r="C309" s="88"/>
      <c r="D309" s="80" t="s">
        <v>178</v>
      </c>
      <c r="E309" s="88"/>
      <c r="F309" s="88"/>
      <c r="G309" s="88"/>
      <c r="H309" s="88"/>
      <c r="I309" s="88"/>
      <c r="J309" s="88"/>
      <c r="K309" s="88"/>
      <c r="L309" s="89"/>
      <c r="M309" s="89"/>
      <c r="N309" s="89"/>
      <c r="O309" s="89"/>
      <c r="P309" s="149"/>
      <c r="Q309" s="67"/>
      <c r="R309" s="67"/>
    </row>
    <row r="310" spans="1:18">
      <c r="A310" s="67"/>
      <c r="B310" s="34" t="s">
        <v>337</v>
      </c>
      <c r="C310" s="34" t="s">
        <v>136</v>
      </c>
      <c r="D310" s="34" t="s">
        <v>137</v>
      </c>
      <c r="E310" s="34" t="s">
        <v>15</v>
      </c>
      <c r="F310" s="34" t="s">
        <v>608</v>
      </c>
      <c r="G310" s="34"/>
      <c r="H310" s="34"/>
      <c r="I310" s="34"/>
      <c r="J310" s="34"/>
      <c r="K310" s="34"/>
      <c r="L310" s="219"/>
      <c r="M310" s="219"/>
      <c r="N310" s="219"/>
      <c r="O310" s="219"/>
      <c r="P310" s="156">
        <f>P311+P312+P313+P315+P316+P317</f>
        <v>3</v>
      </c>
      <c r="Q310" s="34"/>
      <c r="R310" s="67"/>
    </row>
    <row r="311" spans="1:18">
      <c r="A311" s="67"/>
      <c r="B311" s="67"/>
      <c r="C311" s="67"/>
      <c r="D311" s="79" t="s">
        <v>165</v>
      </c>
      <c r="E311" s="67"/>
      <c r="F311" s="67"/>
      <c r="G311" s="67"/>
      <c r="H311" s="67"/>
      <c r="I311" s="67"/>
      <c r="J311" s="67"/>
      <c r="K311" s="67"/>
      <c r="L311" s="300" t="s">
        <v>530</v>
      </c>
      <c r="M311" s="300">
        <v>30000</v>
      </c>
      <c r="N311" s="300">
        <v>0.3</v>
      </c>
      <c r="O311" s="300">
        <v>10</v>
      </c>
      <c r="P311" s="104">
        <v>3</v>
      </c>
      <c r="Q311" s="67"/>
      <c r="R311" s="67"/>
    </row>
    <row r="312" spans="1:18">
      <c r="A312" s="67"/>
      <c r="B312" s="67"/>
      <c r="C312" s="67"/>
      <c r="D312" s="79" t="s">
        <v>166</v>
      </c>
      <c r="E312" s="67"/>
      <c r="F312" s="67"/>
      <c r="G312" s="67"/>
      <c r="H312" s="67"/>
      <c r="I312" s="67"/>
      <c r="J312" s="67"/>
      <c r="K312" s="67"/>
      <c r="L312" s="300" t="s">
        <v>530</v>
      </c>
      <c r="M312" s="300"/>
      <c r="N312" s="300"/>
      <c r="O312" s="300"/>
      <c r="P312" s="104"/>
      <c r="Q312" s="67"/>
      <c r="R312" s="67"/>
    </row>
    <row r="313" spans="1:18">
      <c r="A313" s="67"/>
      <c r="B313" s="67"/>
      <c r="C313" s="67"/>
      <c r="D313" s="79" t="s">
        <v>174</v>
      </c>
      <c r="E313" s="67"/>
      <c r="F313" s="67"/>
      <c r="G313" s="67"/>
      <c r="H313" s="67"/>
      <c r="I313" s="67"/>
      <c r="J313" s="67"/>
      <c r="K313" s="67"/>
      <c r="L313" s="300" t="s">
        <v>530</v>
      </c>
      <c r="M313" s="300" t="s">
        <v>326</v>
      </c>
      <c r="N313" s="300"/>
      <c r="O313" s="300"/>
      <c r="P313" s="104">
        <f>N313*O313</f>
        <v>0</v>
      </c>
      <c r="Q313" s="67"/>
      <c r="R313" s="67"/>
    </row>
    <row r="314" spans="1:18">
      <c r="A314" s="67"/>
      <c r="B314" s="67"/>
      <c r="C314" s="67"/>
      <c r="D314" s="88" t="s">
        <v>175</v>
      </c>
      <c r="E314" s="364"/>
      <c r="F314" s="365"/>
      <c r="G314" s="365"/>
      <c r="H314" s="365"/>
      <c r="I314" s="365"/>
      <c r="J314" s="365"/>
      <c r="K314" s="365"/>
      <c r="L314" s="365"/>
      <c r="M314" s="365"/>
      <c r="N314" s="365"/>
      <c r="O314" s="365"/>
      <c r="P314" s="366"/>
      <c r="Q314" s="67"/>
      <c r="R314" s="67"/>
    </row>
    <row r="315" spans="1:18">
      <c r="A315" s="67"/>
      <c r="B315" s="67"/>
      <c r="C315" s="67"/>
      <c r="D315" s="68" t="s">
        <v>170</v>
      </c>
      <c r="E315" s="67"/>
      <c r="F315" s="67"/>
      <c r="G315" s="67"/>
      <c r="H315" s="67"/>
      <c r="I315" s="67"/>
      <c r="J315" s="67"/>
      <c r="K315" s="67"/>
      <c r="L315" s="300" t="s">
        <v>530</v>
      </c>
      <c r="M315" s="300"/>
      <c r="N315" s="104">
        <f>M315/100000</f>
        <v>0</v>
      </c>
      <c r="O315" s="300"/>
      <c r="P315" s="104">
        <f>N315*O315</f>
        <v>0</v>
      </c>
      <c r="Q315" s="67"/>
      <c r="R315" s="67"/>
    </row>
    <row r="316" spans="1:18">
      <c r="A316" s="67"/>
      <c r="B316" s="67"/>
      <c r="C316" s="67"/>
      <c r="D316" s="68" t="s">
        <v>169</v>
      </c>
      <c r="E316" s="67"/>
      <c r="F316" s="67"/>
      <c r="G316" s="67"/>
      <c r="H316" s="67"/>
      <c r="I316" s="67"/>
      <c r="J316" s="67"/>
      <c r="K316" s="67"/>
      <c r="L316" s="300" t="s">
        <v>530</v>
      </c>
      <c r="M316" s="300"/>
      <c r="N316" s="300"/>
      <c r="O316" s="300"/>
      <c r="P316" s="104"/>
      <c r="R316" s="67"/>
    </row>
    <row r="317" spans="1:18" s="92" customFormat="1">
      <c r="A317" s="88"/>
      <c r="B317" s="88"/>
      <c r="C317" s="88"/>
      <c r="D317" s="80" t="s">
        <v>178</v>
      </c>
      <c r="E317" s="88"/>
      <c r="F317" s="88"/>
      <c r="G317" s="88"/>
      <c r="H317" s="88"/>
      <c r="I317" s="88"/>
      <c r="J317" s="88"/>
      <c r="K317" s="88"/>
      <c r="L317" s="89"/>
      <c r="M317" s="89"/>
      <c r="N317" s="149">
        <f>M317/100000</f>
        <v>0</v>
      </c>
      <c r="O317" s="89"/>
      <c r="P317" s="149">
        <f>N317*O317</f>
        <v>0</v>
      </c>
      <c r="Q317" s="88"/>
      <c r="R317" s="88"/>
    </row>
    <row r="318" spans="1:18" ht="33.75">
      <c r="A318" s="67"/>
      <c r="B318" s="34" t="s">
        <v>398</v>
      </c>
      <c r="C318" s="34" t="s">
        <v>103</v>
      </c>
      <c r="D318" s="34" t="s">
        <v>176</v>
      </c>
      <c r="E318" s="34" t="s">
        <v>85</v>
      </c>
      <c r="F318" s="34" t="s">
        <v>608</v>
      </c>
      <c r="G318" s="34"/>
      <c r="H318" s="34"/>
      <c r="I318" s="34"/>
      <c r="J318" s="34"/>
      <c r="K318" s="34"/>
      <c r="L318" s="219"/>
      <c r="M318" s="219"/>
      <c r="N318" s="219"/>
      <c r="O318" s="219"/>
      <c r="P318" s="156">
        <f>P319+P320</f>
        <v>0</v>
      </c>
      <c r="Q318" s="34"/>
      <c r="R318" s="67"/>
    </row>
    <row r="319" spans="1:18" ht="30">
      <c r="A319" s="67"/>
      <c r="B319" s="79"/>
      <c r="C319" s="79"/>
      <c r="D319" s="79" t="s">
        <v>177</v>
      </c>
      <c r="E319" s="79"/>
      <c r="F319" s="79"/>
      <c r="G319" s="79"/>
      <c r="H319" s="79"/>
      <c r="I319" s="79"/>
      <c r="J319" s="79"/>
      <c r="K319" s="79"/>
      <c r="L319" s="300" t="s">
        <v>578</v>
      </c>
      <c r="M319" s="300"/>
      <c r="N319" s="300"/>
      <c r="O319" s="300"/>
      <c r="P319" s="104"/>
      <c r="Q319" s="67"/>
      <c r="R319" s="67"/>
    </row>
    <row r="320" spans="1:18">
      <c r="A320" s="67"/>
      <c r="B320" s="79"/>
      <c r="C320" s="79"/>
      <c r="D320" s="79" t="s">
        <v>178</v>
      </c>
      <c r="E320" s="79"/>
      <c r="F320" s="79"/>
      <c r="G320" s="79"/>
      <c r="H320" s="79"/>
      <c r="I320" s="79"/>
      <c r="J320" s="79"/>
      <c r="K320" s="79"/>
      <c r="L320" s="300"/>
      <c r="M320" s="300"/>
      <c r="N320" s="300"/>
      <c r="O320" s="300"/>
      <c r="P320" s="104"/>
      <c r="Q320" s="67"/>
      <c r="R320" s="67"/>
    </row>
    <row r="321" spans="1:18" ht="22.5">
      <c r="A321" s="67"/>
      <c r="B321" s="34" t="s">
        <v>338</v>
      </c>
      <c r="C321" s="34" t="s">
        <v>81</v>
      </c>
      <c r="D321" s="34" t="s">
        <v>179</v>
      </c>
      <c r="E321" s="34" t="s">
        <v>15</v>
      </c>
      <c r="F321" s="34" t="s">
        <v>608</v>
      </c>
      <c r="G321" s="34"/>
      <c r="H321" s="34"/>
      <c r="I321" s="34"/>
      <c r="J321" s="34"/>
      <c r="K321" s="34"/>
      <c r="L321" s="219"/>
      <c r="M321" s="219"/>
      <c r="N321" s="219"/>
      <c r="O321" s="219"/>
      <c r="P321" s="156">
        <f>P330+P341</f>
        <v>18.55</v>
      </c>
      <c r="Q321" s="34"/>
      <c r="R321" s="67"/>
    </row>
    <row r="322" spans="1:18">
      <c r="A322" s="67"/>
      <c r="B322" s="67"/>
      <c r="C322" s="67"/>
      <c r="D322" s="235" t="s">
        <v>39</v>
      </c>
      <c r="E322" s="236"/>
      <c r="F322" s="236"/>
      <c r="G322" s="236"/>
      <c r="H322" s="236"/>
      <c r="I322" s="236"/>
      <c r="J322" s="236"/>
      <c r="K322" s="236"/>
      <c r="L322" s="305"/>
      <c r="M322" s="246"/>
      <c r="N322" s="246"/>
      <c r="O322" s="246"/>
      <c r="P322" s="247"/>
      <c r="Q322" s="67"/>
      <c r="R322" s="67"/>
    </row>
    <row r="323" spans="1:18">
      <c r="A323" s="67"/>
      <c r="B323" s="67"/>
      <c r="C323" s="67"/>
      <c r="D323" s="79" t="s">
        <v>180</v>
      </c>
      <c r="E323" s="67"/>
      <c r="F323" s="67"/>
      <c r="G323" s="67"/>
      <c r="H323" s="67"/>
      <c r="I323" s="67"/>
      <c r="J323" s="67"/>
      <c r="K323" s="67"/>
      <c r="L323" s="300" t="s">
        <v>578</v>
      </c>
      <c r="M323" s="300">
        <v>200000</v>
      </c>
      <c r="N323" s="42">
        <v>3</v>
      </c>
      <c r="O323" s="300">
        <v>1</v>
      </c>
      <c r="P323" s="104">
        <f>N323*O323</f>
        <v>3</v>
      </c>
      <c r="Q323" s="367" t="s">
        <v>708</v>
      </c>
      <c r="R323" s="67"/>
    </row>
    <row r="324" spans="1:18">
      <c r="A324" s="67"/>
      <c r="B324" s="67"/>
      <c r="C324" s="67"/>
      <c r="D324" s="79" t="s">
        <v>181</v>
      </c>
      <c r="E324" s="67"/>
      <c r="F324" s="67"/>
      <c r="G324" s="67"/>
      <c r="H324" s="67"/>
      <c r="I324" s="67"/>
      <c r="J324" s="67"/>
      <c r="K324" s="67"/>
      <c r="L324" s="300" t="s">
        <v>578</v>
      </c>
      <c r="M324" s="300"/>
      <c r="N324" s="300"/>
      <c r="O324" s="300"/>
      <c r="P324" s="104">
        <f t="shared" ref="P324:P327" si="28">N324*O324</f>
        <v>0</v>
      </c>
      <c r="Q324" s="368"/>
      <c r="R324" s="67"/>
    </row>
    <row r="325" spans="1:18">
      <c r="A325" s="67"/>
      <c r="B325" s="67"/>
      <c r="C325" s="67"/>
      <c r="D325" s="79" t="s">
        <v>29</v>
      </c>
      <c r="E325" s="67"/>
      <c r="F325" s="67"/>
      <c r="G325" s="67"/>
      <c r="H325" s="67"/>
      <c r="I325" s="67"/>
      <c r="J325" s="67"/>
      <c r="K325" s="67"/>
      <c r="L325" s="300" t="s">
        <v>578</v>
      </c>
      <c r="M325" s="300"/>
      <c r="N325" s="300"/>
      <c r="O325" s="300"/>
      <c r="P325" s="104">
        <f t="shared" si="28"/>
        <v>0</v>
      </c>
      <c r="Q325" s="368"/>
      <c r="R325" s="67"/>
    </row>
    <row r="326" spans="1:18">
      <c r="A326" s="67"/>
      <c r="B326" s="67"/>
      <c r="C326" s="67"/>
      <c r="D326" s="79" t="s">
        <v>28</v>
      </c>
      <c r="E326" s="67"/>
      <c r="F326" s="67"/>
      <c r="G326" s="67"/>
      <c r="H326" s="67"/>
      <c r="I326" s="67"/>
      <c r="J326" s="67"/>
      <c r="K326" s="67"/>
      <c r="L326" s="300" t="s">
        <v>578</v>
      </c>
      <c r="M326" s="300">
        <v>50000</v>
      </c>
      <c r="N326" s="300">
        <v>0.5</v>
      </c>
      <c r="O326" s="300">
        <v>1</v>
      </c>
      <c r="P326" s="104">
        <f t="shared" si="28"/>
        <v>0.5</v>
      </c>
      <c r="Q326" s="368"/>
      <c r="R326" s="67"/>
    </row>
    <row r="327" spans="1:18">
      <c r="A327" s="67"/>
      <c r="B327" s="67"/>
      <c r="C327" s="67"/>
      <c r="D327" s="79" t="s">
        <v>182</v>
      </c>
      <c r="E327" s="67"/>
      <c r="F327" s="67"/>
      <c r="G327" s="67"/>
      <c r="H327" s="67"/>
      <c r="I327" s="67"/>
      <c r="J327" s="67"/>
      <c r="K327" s="67"/>
      <c r="L327" s="300" t="s">
        <v>578</v>
      </c>
      <c r="M327" s="300">
        <v>30000</v>
      </c>
      <c r="N327" s="300">
        <v>0.3</v>
      </c>
      <c r="O327" s="300">
        <v>1</v>
      </c>
      <c r="P327" s="104">
        <f t="shared" si="28"/>
        <v>0.3</v>
      </c>
      <c r="Q327" s="368"/>
      <c r="R327" s="67"/>
    </row>
    <row r="328" spans="1:18" ht="30">
      <c r="A328" s="67"/>
      <c r="B328" s="67"/>
      <c r="C328" s="67"/>
      <c r="D328" s="79" t="s">
        <v>709</v>
      </c>
      <c r="E328" s="67"/>
      <c r="F328" s="67"/>
      <c r="G328" s="67"/>
      <c r="H328" s="67"/>
      <c r="I328" s="67"/>
      <c r="J328" s="67"/>
      <c r="K328" s="67"/>
      <c r="L328" s="300" t="s">
        <v>550</v>
      </c>
      <c r="M328" s="300">
        <v>100000</v>
      </c>
      <c r="N328" s="300">
        <v>1</v>
      </c>
      <c r="O328" s="300">
        <v>1</v>
      </c>
      <c r="P328" s="104">
        <f>N328*O328</f>
        <v>1</v>
      </c>
      <c r="Q328" s="368"/>
      <c r="R328" s="67"/>
    </row>
    <row r="329" spans="1:18" ht="30">
      <c r="A329" s="67"/>
      <c r="B329" s="67"/>
      <c r="C329" s="67"/>
      <c r="D329" s="79" t="s">
        <v>305</v>
      </c>
      <c r="E329" s="67"/>
      <c r="F329" s="67"/>
      <c r="G329" s="67"/>
      <c r="H329" s="67"/>
      <c r="I329" s="67"/>
      <c r="J329" s="67"/>
      <c r="K329" s="67"/>
      <c r="L329" s="300" t="s">
        <v>551</v>
      </c>
      <c r="M329" s="300"/>
      <c r="N329" s="300"/>
      <c r="O329" s="300"/>
      <c r="P329" s="104">
        <f>N329*O329</f>
        <v>0</v>
      </c>
      <c r="Q329" s="368"/>
      <c r="R329" s="67"/>
    </row>
    <row r="330" spans="1:18">
      <c r="A330" s="67"/>
      <c r="B330" s="67"/>
      <c r="C330" s="67"/>
      <c r="D330" s="83" t="s">
        <v>49</v>
      </c>
      <c r="E330" s="67"/>
      <c r="F330" s="67"/>
      <c r="G330" s="67"/>
      <c r="H330" s="67"/>
      <c r="I330" s="67"/>
      <c r="J330" s="67"/>
      <c r="K330" s="67"/>
      <c r="L330" s="300"/>
      <c r="M330" s="300"/>
      <c r="N330" s="300"/>
      <c r="O330" s="300"/>
      <c r="P330" s="153">
        <f>SUM(P323:P329)</f>
        <v>4.8</v>
      </c>
      <c r="Q330" s="368"/>
      <c r="R330" s="67"/>
    </row>
    <row r="331" spans="1:18">
      <c r="A331" s="67"/>
      <c r="B331" s="67"/>
      <c r="C331" s="67"/>
      <c r="D331" s="235" t="s">
        <v>50</v>
      </c>
      <c r="E331" s="236"/>
      <c r="F331" s="236"/>
      <c r="G331" s="236"/>
      <c r="H331" s="236"/>
      <c r="I331" s="236"/>
      <c r="J331" s="236"/>
      <c r="K331" s="236"/>
      <c r="L331" s="305"/>
      <c r="M331" s="305"/>
      <c r="N331" s="305"/>
      <c r="O331" s="305"/>
      <c r="P331" s="237"/>
      <c r="Q331" s="368"/>
      <c r="R331" s="67"/>
    </row>
    <row r="332" spans="1:18" s="92" customFormat="1" ht="36.75" customHeight="1">
      <c r="A332" s="88"/>
      <c r="B332" s="88"/>
      <c r="C332" s="88"/>
      <c r="D332" s="80" t="s">
        <v>183</v>
      </c>
      <c r="E332" s="88"/>
      <c r="F332" s="88"/>
      <c r="G332" s="88"/>
      <c r="H332" s="88"/>
      <c r="I332" s="88"/>
      <c r="J332" s="88"/>
      <c r="K332" s="88"/>
      <c r="L332" s="89" t="s">
        <v>552</v>
      </c>
      <c r="M332" s="89">
        <v>50000</v>
      </c>
      <c r="N332" s="89">
        <f>M332/100000</f>
        <v>0.5</v>
      </c>
      <c r="O332" s="89">
        <v>8</v>
      </c>
      <c r="P332" s="149">
        <f>N332*O332</f>
        <v>4</v>
      </c>
      <c r="Q332" s="368"/>
      <c r="R332" s="88"/>
    </row>
    <row r="333" spans="1:18" ht="36" customHeight="1">
      <c r="A333" s="67"/>
      <c r="B333" s="67"/>
      <c r="C333" s="67"/>
      <c r="D333" s="79" t="s">
        <v>710</v>
      </c>
      <c r="E333" s="67"/>
      <c r="F333" s="67"/>
      <c r="G333" s="67"/>
      <c r="H333" s="67"/>
      <c r="I333" s="67"/>
      <c r="J333" s="67"/>
      <c r="K333" s="67"/>
      <c r="L333" s="300" t="s">
        <v>553</v>
      </c>
      <c r="M333" s="300">
        <v>40000</v>
      </c>
      <c r="N333" s="300">
        <v>0.4</v>
      </c>
      <c r="O333" s="300">
        <v>8</v>
      </c>
      <c r="P333" s="149">
        <f t="shared" ref="P333:P335" si="29">N333*O333</f>
        <v>3.2</v>
      </c>
      <c r="Q333" s="368"/>
      <c r="R333" s="67"/>
    </row>
    <row r="334" spans="1:18" ht="36" customHeight="1">
      <c r="A334" s="67"/>
      <c r="B334" s="67"/>
      <c r="C334" s="67"/>
      <c r="D334" s="79" t="s">
        <v>184</v>
      </c>
      <c r="E334" s="67"/>
      <c r="F334" s="67"/>
      <c r="G334" s="67"/>
      <c r="H334" s="67"/>
      <c r="I334" s="67"/>
      <c r="J334" s="67"/>
      <c r="K334" s="67"/>
      <c r="L334" s="300" t="s">
        <v>553</v>
      </c>
      <c r="M334" s="300">
        <v>40000</v>
      </c>
      <c r="N334" s="300">
        <v>0.4</v>
      </c>
      <c r="O334" s="300">
        <v>8</v>
      </c>
      <c r="P334" s="149">
        <f t="shared" si="29"/>
        <v>3.2</v>
      </c>
      <c r="Q334" s="368"/>
      <c r="R334" s="67"/>
    </row>
    <row r="335" spans="1:18" ht="30">
      <c r="A335" s="67"/>
      <c r="B335" s="67"/>
      <c r="C335" s="67"/>
      <c r="D335" s="79" t="s">
        <v>185</v>
      </c>
      <c r="E335" s="67"/>
      <c r="F335" s="67"/>
      <c r="G335" s="67"/>
      <c r="H335" s="67"/>
      <c r="I335" s="67"/>
      <c r="J335" s="67"/>
      <c r="K335" s="67"/>
      <c r="L335" s="300" t="s">
        <v>547</v>
      </c>
      <c r="M335" s="300">
        <v>5000</v>
      </c>
      <c r="N335" s="300">
        <v>0.05</v>
      </c>
      <c r="O335" s="300">
        <v>32</v>
      </c>
      <c r="P335" s="149">
        <f t="shared" si="29"/>
        <v>1.6</v>
      </c>
      <c r="Q335" s="368"/>
      <c r="R335" s="67"/>
    </row>
    <row r="336" spans="1:18">
      <c r="A336" s="67"/>
      <c r="B336" s="67"/>
      <c r="C336" s="67"/>
      <c r="D336" s="79" t="s">
        <v>157</v>
      </c>
      <c r="E336" s="67"/>
      <c r="F336" s="67"/>
      <c r="G336" s="67"/>
      <c r="H336" s="67"/>
      <c r="I336" s="67"/>
      <c r="J336" s="67"/>
      <c r="K336" s="67"/>
      <c r="L336" s="300"/>
      <c r="M336" s="300"/>
      <c r="N336" s="300"/>
      <c r="O336" s="300"/>
      <c r="P336" s="104"/>
      <c r="Q336" s="368"/>
      <c r="R336" s="67"/>
    </row>
    <row r="337" spans="1:18">
      <c r="A337" s="67"/>
      <c r="B337" s="67"/>
      <c r="C337" s="67"/>
      <c r="D337" s="79" t="s">
        <v>711</v>
      </c>
      <c r="E337" s="67"/>
      <c r="F337" s="67"/>
      <c r="G337" s="67"/>
      <c r="H337" s="67"/>
      <c r="I337" s="67"/>
      <c r="J337" s="67"/>
      <c r="K337" s="67"/>
      <c r="L337" s="300" t="s">
        <v>578</v>
      </c>
      <c r="M337" s="300">
        <v>2500</v>
      </c>
      <c r="N337" s="300">
        <v>2.5000000000000001E-2</v>
      </c>
      <c r="O337" s="300">
        <v>40</v>
      </c>
      <c r="P337" s="104">
        <f t="shared" ref="P337" si="30">N337*O337</f>
        <v>1</v>
      </c>
      <c r="Q337" s="368"/>
      <c r="R337" s="67"/>
    </row>
    <row r="338" spans="1:18">
      <c r="A338" s="67"/>
      <c r="B338" s="67"/>
      <c r="C338" s="67"/>
      <c r="D338" s="79" t="s">
        <v>186</v>
      </c>
      <c r="E338" s="67"/>
      <c r="F338" s="67"/>
      <c r="G338" s="67"/>
      <c r="H338" s="67"/>
      <c r="I338" s="67"/>
      <c r="J338" s="67"/>
      <c r="K338" s="67"/>
      <c r="L338" s="300" t="s">
        <v>578</v>
      </c>
      <c r="M338" s="300"/>
      <c r="N338" s="300"/>
      <c r="O338" s="300"/>
      <c r="P338" s="104"/>
      <c r="Q338" s="368"/>
      <c r="R338" s="67"/>
    </row>
    <row r="339" spans="1:18">
      <c r="A339" s="67"/>
      <c r="B339" s="67"/>
      <c r="C339" s="67"/>
      <c r="D339" s="44" t="s">
        <v>298</v>
      </c>
      <c r="E339" s="67"/>
      <c r="F339" s="67"/>
      <c r="G339" s="67"/>
      <c r="H339" s="67"/>
      <c r="I339" s="67"/>
      <c r="J339" s="67"/>
      <c r="K339" s="67"/>
      <c r="L339" s="300" t="s">
        <v>554</v>
      </c>
      <c r="M339" s="300">
        <v>2500</v>
      </c>
      <c r="N339" s="300">
        <f>M339/100000</f>
        <v>2.5000000000000001E-2</v>
      </c>
      <c r="O339" s="300">
        <v>30</v>
      </c>
      <c r="P339" s="104">
        <f>N339*O339</f>
        <v>0.75</v>
      </c>
      <c r="Q339" s="368"/>
      <c r="R339" s="67"/>
    </row>
    <row r="340" spans="1:18">
      <c r="A340" s="67"/>
      <c r="B340" s="67"/>
      <c r="C340" s="67"/>
      <c r="D340" s="79" t="s">
        <v>187</v>
      </c>
      <c r="E340" s="67"/>
      <c r="F340" s="67"/>
      <c r="G340" s="67"/>
      <c r="H340" s="67"/>
      <c r="I340" s="67"/>
      <c r="J340" s="67"/>
      <c r="K340" s="67"/>
      <c r="L340" s="300"/>
      <c r="M340" s="300"/>
      <c r="N340" s="300"/>
      <c r="O340" s="300"/>
      <c r="P340" s="104"/>
      <c r="Q340" s="369"/>
      <c r="R340" s="67"/>
    </row>
    <row r="341" spans="1:18">
      <c r="A341" s="67"/>
      <c r="B341" s="67"/>
      <c r="C341" s="67"/>
      <c r="D341" s="83" t="s">
        <v>63</v>
      </c>
      <c r="E341" s="67"/>
      <c r="F341" s="67"/>
      <c r="G341" s="67"/>
      <c r="H341" s="67"/>
      <c r="I341" s="67"/>
      <c r="J341" s="67"/>
      <c r="K341" s="67"/>
      <c r="L341" s="300"/>
      <c r="M341" s="300"/>
      <c r="N341" s="300"/>
      <c r="O341" s="300"/>
      <c r="P341" s="153">
        <f>SUM(P332:P340)</f>
        <v>13.75</v>
      </c>
      <c r="Q341" s="67"/>
      <c r="R341" s="67"/>
    </row>
  </sheetData>
  <mergeCells count="28">
    <mergeCell ref="B27:O27"/>
    <mergeCell ref="B2:O2"/>
    <mergeCell ref="Q4:Q5"/>
    <mergeCell ref="Q7:Q9"/>
    <mergeCell ref="B10:O10"/>
    <mergeCell ref="B14:O14"/>
    <mergeCell ref="B231:O231"/>
    <mergeCell ref="B29:O29"/>
    <mergeCell ref="B79:O79"/>
    <mergeCell ref="E164:P164"/>
    <mergeCell ref="E165:P165"/>
    <mergeCell ref="E168:P168"/>
    <mergeCell ref="B178:O178"/>
    <mergeCell ref="B186:O186"/>
    <mergeCell ref="B188:O188"/>
    <mergeCell ref="B203:O203"/>
    <mergeCell ref="B215:O215"/>
    <mergeCell ref="B224:O224"/>
    <mergeCell ref="E303:P303"/>
    <mergeCell ref="E306:P306"/>
    <mergeCell ref="E314:P314"/>
    <mergeCell ref="Q323:Q340"/>
    <mergeCell ref="B233:O233"/>
    <mergeCell ref="B251:O251"/>
    <mergeCell ref="B260:O260"/>
    <mergeCell ref="E294:P294"/>
    <mergeCell ref="E297:P297"/>
    <mergeCell ref="E300:P300"/>
  </mergeCells>
  <printOptions horizontalCentered="1"/>
  <pageMargins left="0.3" right="0.3" top="0.3" bottom="0.6" header="0.3" footer="0.3"/>
  <pageSetup paperSize="9" scale="72" orientation="landscape" r:id="rId1"/>
  <headerFooter>
    <oddFooter>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C29"/>
  <sheetViews>
    <sheetView workbookViewId="0">
      <selection activeCell="C19" sqref="C19"/>
    </sheetView>
  </sheetViews>
  <sheetFormatPr defaultRowHeight="15"/>
  <cols>
    <col min="1" max="1" width="43.42578125" customWidth="1"/>
    <col min="2" max="2" width="22.42578125" customWidth="1"/>
    <col min="3" max="3" width="17.28515625" customWidth="1"/>
  </cols>
  <sheetData>
    <row r="1" spans="1:3" ht="15.75" thickBot="1">
      <c r="A1" t="s">
        <v>643</v>
      </c>
    </row>
    <row r="2" spans="1:3" ht="25.5">
      <c r="A2" s="460" t="s">
        <v>25</v>
      </c>
      <c r="B2" s="291" t="s">
        <v>644</v>
      </c>
      <c r="C2" s="462" t="s">
        <v>645</v>
      </c>
    </row>
    <row r="3" spans="1:3" ht="27.6" customHeight="1">
      <c r="A3" s="461"/>
      <c r="B3" s="290" t="s">
        <v>293</v>
      </c>
      <c r="C3" s="463"/>
    </row>
    <row r="4" spans="1:3">
      <c r="A4" s="36" t="s">
        <v>294</v>
      </c>
      <c r="B4" s="292">
        <v>96</v>
      </c>
      <c r="C4" s="293">
        <v>384000</v>
      </c>
    </row>
    <row r="5" spans="1:3">
      <c r="A5" s="36" t="s">
        <v>295</v>
      </c>
      <c r="B5" s="292">
        <v>96</v>
      </c>
      <c r="C5" s="293">
        <v>192000</v>
      </c>
    </row>
    <row r="6" spans="1:3">
      <c r="A6" s="36" t="s">
        <v>646</v>
      </c>
      <c r="B6" s="292">
        <v>96</v>
      </c>
      <c r="C6" s="293">
        <v>480000</v>
      </c>
    </row>
    <row r="7" spans="1:3">
      <c r="A7" s="294" t="s">
        <v>296</v>
      </c>
      <c r="B7" s="295">
        <v>32</v>
      </c>
      <c r="C7" s="296">
        <v>160000</v>
      </c>
    </row>
    <row r="8" spans="1:3">
      <c r="A8" s="37" t="s">
        <v>647</v>
      </c>
      <c r="B8" s="295"/>
      <c r="C8" s="296"/>
    </row>
    <row r="9" spans="1:3">
      <c r="A9" s="37" t="s">
        <v>648</v>
      </c>
      <c r="B9" s="7"/>
      <c r="C9" s="296"/>
    </row>
    <row r="10" spans="1:3">
      <c r="A10" s="37" t="s">
        <v>649</v>
      </c>
      <c r="B10" s="7"/>
      <c r="C10" s="296"/>
    </row>
    <row r="11" spans="1:3">
      <c r="A11" s="37" t="s">
        <v>650</v>
      </c>
      <c r="B11" s="7"/>
      <c r="C11" s="296"/>
    </row>
    <row r="12" spans="1:3">
      <c r="A12" s="37" t="s">
        <v>651</v>
      </c>
      <c r="B12" s="7">
        <v>84</v>
      </c>
      <c r="C12" s="296">
        <v>492000</v>
      </c>
    </row>
    <row r="13" spans="1:3">
      <c r="A13" s="37" t="s">
        <v>652</v>
      </c>
      <c r="B13" s="7">
        <v>26</v>
      </c>
      <c r="C13" s="296">
        <v>130000</v>
      </c>
    </row>
    <row r="14" spans="1:3" ht="38.25">
      <c r="A14" s="39" t="s">
        <v>653</v>
      </c>
      <c r="B14" s="7">
        <v>8</v>
      </c>
      <c r="C14" s="296">
        <v>970000</v>
      </c>
    </row>
    <row r="15" spans="1:3">
      <c r="A15" s="39" t="s">
        <v>654</v>
      </c>
      <c r="B15" s="7"/>
      <c r="C15" s="296"/>
    </row>
    <row r="16" spans="1:3">
      <c r="A16" s="39" t="s">
        <v>655</v>
      </c>
      <c r="B16" s="7"/>
      <c r="C16" s="296"/>
    </row>
    <row r="17" spans="1:3">
      <c r="A17" s="39" t="s">
        <v>656</v>
      </c>
      <c r="B17" s="7"/>
      <c r="C17" s="296"/>
    </row>
    <row r="18" spans="1:3">
      <c r="A18" s="39" t="s">
        <v>657</v>
      </c>
      <c r="B18" s="7"/>
      <c r="C18" s="296"/>
    </row>
    <row r="19" spans="1:3" ht="63.75">
      <c r="A19" s="40" t="s">
        <v>297</v>
      </c>
      <c r="B19" s="7">
        <v>8</v>
      </c>
      <c r="C19" s="296" t="s">
        <v>326</v>
      </c>
    </row>
    <row r="20" spans="1:3">
      <c r="A20" s="40" t="s">
        <v>658</v>
      </c>
      <c r="B20" s="7">
        <v>7</v>
      </c>
      <c r="C20" s="296">
        <v>70000</v>
      </c>
    </row>
    <row r="21" spans="1:3">
      <c r="A21" s="40" t="s">
        <v>659</v>
      </c>
      <c r="B21" s="7">
        <v>8</v>
      </c>
      <c r="C21" s="296">
        <v>80000</v>
      </c>
    </row>
    <row r="22" spans="1:3">
      <c r="A22" s="40" t="s">
        <v>660</v>
      </c>
      <c r="B22" s="7"/>
      <c r="C22" s="296"/>
    </row>
    <row r="23" spans="1:3">
      <c r="A23" s="40" t="s">
        <v>661</v>
      </c>
      <c r="B23" s="7"/>
      <c r="C23" s="296"/>
    </row>
    <row r="24" spans="1:3">
      <c r="A24" s="40" t="s">
        <v>662</v>
      </c>
      <c r="B24" s="7">
        <v>8</v>
      </c>
      <c r="C24" s="296">
        <v>160000</v>
      </c>
    </row>
    <row r="25" spans="1:3">
      <c r="A25" s="40" t="s">
        <v>663</v>
      </c>
      <c r="B25" s="7">
        <v>2</v>
      </c>
      <c r="C25" s="296">
        <v>100000</v>
      </c>
    </row>
    <row r="26" spans="1:3">
      <c r="A26" s="40" t="s">
        <v>664</v>
      </c>
      <c r="B26" s="7">
        <v>7</v>
      </c>
      <c r="C26" s="296">
        <v>140000</v>
      </c>
    </row>
    <row r="27" spans="1:3">
      <c r="A27" s="297" t="s">
        <v>665</v>
      </c>
      <c r="B27" s="7">
        <v>42</v>
      </c>
      <c r="C27" s="38">
        <v>210000</v>
      </c>
    </row>
    <row r="28" spans="1:3">
      <c r="A28" s="41"/>
      <c r="B28" s="7"/>
      <c r="C28" s="38"/>
    </row>
    <row r="29" spans="1:3" ht="15.75" thickBot="1">
      <c r="A29" s="298" t="s">
        <v>20</v>
      </c>
      <c r="B29" s="7"/>
      <c r="C29" s="299">
        <v>3608000</v>
      </c>
    </row>
  </sheetData>
  <mergeCells count="2">
    <mergeCell ref="A2:A3"/>
    <mergeCell ref="C2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0"/>
  <sheetViews>
    <sheetView tabSelected="1" zoomScale="80" zoomScaleNormal="80" zoomScaleSheetLayoutView="100" workbookViewId="0">
      <pane xSplit="4" ySplit="3" topLeftCell="K28" activePane="bottomRight" state="frozen"/>
      <selection pane="topRight" activeCell="E1" sqref="E1"/>
      <selection pane="bottomLeft" activeCell="A4" sqref="A4"/>
      <selection pane="bottomRight" activeCell="O42" sqref="O42"/>
    </sheetView>
  </sheetViews>
  <sheetFormatPr defaultColWidth="8.85546875" defaultRowHeight="15"/>
  <cols>
    <col min="1" max="1" width="4.7109375" style="72" customWidth="1"/>
    <col min="2" max="2" width="11.28515625" style="72" customWidth="1"/>
    <col min="3" max="3" width="7.85546875" style="72" customWidth="1"/>
    <col min="4" max="4" width="36" style="72" customWidth="1"/>
    <col min="5" max="5" width="14" style="72" customWidth="1"/>
    <col min="6" max="6" width="17.42578125" style="72" customWidth="1"/>
    <col min="7" max="11" width="10.28515625" style="72" customWidth="1"/>
    <col min="12" max="12" width="13.28515625" style="72" customWidth="1"/>
    <col min="13" max="13" width="10.140625" style="72" customWidth="1"/>
    <col min="14" max="14" width="25" style="147" customWidth="1"/>
    <col min="15" max="19" width="11.28515625" style="147" customWidth="1"/>
    <col min="20" max="20" width="10.28515625" style="147" customWidth="1"/>
    <col min="21" max="22" width="11.28515625" style="147" customWidth="1"/>
    <col min="23" max="23" width="13.28515625" style="228" bestFit="1" customWidth="1"/>
    <col min="24" max="24" width="39.42578125" style="72" customWidth="1"/>
    <col min="25" max="25" width="7.7109375" style="92" customWidth="1"/>
    <col min="26" max="16384" width="8.85546875" style="92"/>
  </cols>
  <sheetData>
    <row r="1" spans="1:26" ht="90">
      <c r="A1" s="65" t="s">
        <v>0</v>
      </c>
      <c r="B1" s="65" t="s">
        <v>1</v>
      </c>
      <c r="C1" s="66" t="s">
        <v>2</v>
      </c>
      <c r="D1" s="66" t="s">
        <v>3</v>
      </c>
      <c r="E1" s="66" t="s">
        <v>4</v>
      </c>
      <c r="F1" s="66" t="s">
        <v>5</v>
      </c>
      <c r="G1" s="248" t="s">
        <v>712</v>
      </c>
      <c r="H1" s="248" t="s">
        <v>713</v>
      </c>
      <c r="I1" s="248" t="s">
        <v>668</v>
      </c>
      <c r="J1" s="248" t="s">
        <v>723</v>
      </c>
      <c r="K1" s="249" t="s">
        <v>518</v>
      </c>
      <c r="L1" s="249" t="s">
        <v>558</v>
      </c>
      <c r="M1" s="249" t="s">
        <v>555</v>
      </c>
      <c r="N1" s="66" t="s">
        <v>190</v>
      </c>
      <c r="O1" s="66" t="s">
        <v>559</v>
      </c>
      <c r="P1" s="66" t="s">
        <v>560</v>
      </c>
      <c r="Q1" s="66" t="s">
        <v>562</v>
      </c>
      <c r="R1" s="66" t="s">
        <v>557</v>
      </c>
      <c r="S1" s="66" t="s">
        <v>561</v>
      </c>
      <c r="T1" s="66" t="s">
        <v>192</v>
      </c>
      <c r="U1" s="66" t="s">
        <v>556</v>
      </c>
      <c r="V1" s="66" t="s">
        <v>563</v>
      </c>
      <c r="W1" s="334" t="s">
        <v>193</v>
      </c>
      <c r="X1" s="66" t="s">
        <v>12</v>
      </c>
      <c r="Y1" s="88"/>
    </row>
    <row r="2" spans="1:26" ht="19.5" customHeight="1">
      <c r="A2" s="73">
        <v>8</v>
      </c>
      <c r="B2" s="370" t="s">
        <v>86</v>
      </c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2"/>
      <c r="V2" s="312"/>
      <c r="W2" s="335">
        <f>W3+W10+W15+W17+W18+W21</f>
        <v>51.312996000000005</v>
      </c>
      <c r="X2" s="74"/>
      <c r="Y2" s="88" t="s">
        <v>288</v>
      </c>
      <c r="Z2" s="336"/>
    </row>
    <row r="3" spans="1:26" ht="22.5">
      <c r="A3" s="85"/>
      <c r="B3" s="193" t="s">
        <v>370</v>
      </c>
      <c r="C3" s="213" t="s">
        <v>87</v>
      </c>
      <c r="D3" s="84" t="s">
        <v>88</v>
      </c>
      <c r="E3" s="85"/>
      <c r="F3" s="85"/>
      <c r="G3" s="85"/>
      <c r="H3" s="85"/>
      <c r="I3" s="85"/>
      <c r="J3" s="85"/>
      <c r="K3" s="85"/>
      <c r="L3" s="85"/>
      <c r="M3" s="85"/>
      <c r="N3" s="82"/>
      <c r="O3" s="82"/>
      <c r="P3" s="82"/>
      <c r="Q3" s="82"/>
      <c r="R3" s="82"/>
      <c r="S3" s="82"/>
      <c r="T3" s="82"/>
      <c r="U3" s="82"/>
      <c r="V3" s="82"/>
      <c r="W3" s="337">
        <f>W4+W5+W6+W7+W8+W9</f>
        <v>24.228414000000001</v>
      </c>
      <c r="X3" s="85"/>
      <c r="Y3" s="88"/>
    </row>
    <row r="4" spans="1:26">
      <c r="A4" s="67"/>
      <c r="B4" s="170"/>
      <c r="C4" s="71"/>
      <c r="D4" s="202" t="s">
        <v>478</v>
      </c>
      <c r="E4" s="67"/>
      <c r="F4" s="67"/>
      <c r="G4" s="313">
        <v>7</v>
      </c>
      <c r="H4" s="313">
        <v>7</v>
      </c>
      <c r="I4" s="313">
        <v>19.07</v>
      </c>
      <c r="J4" s="313">
        <v>11.13</v>
      </c>
      <c r="K4" s="313"/>
      <c r="L4" s="313">
        <v>0</v>
      </c>
      <c r="M4" s="313">
        <v>0</v>
      </c>
      <c r="N4" s="313">
        <v>23841</v>
      </c>
      <c r="O4" s="313">
        <f>(N4*5/100)+N4</f>
        <v>25033.05</v>
      </c>
      <c r="P4" s="313">
        <f>O4*H4*12</f>
        <v>2102776.2000000002</v>
      </c>
      <c r="Q4" s="313"/>
      <c r="R4" s="313"/>
      <c r="S4" s="313">
        <f>Q4*L4*R4</f>
        <v>0</v>
      </c>
      <c r="T4" s="313"/>
      <c r="U4" s="313"/>
      <c r="V4" s="313">
        <f>T4*M4*U4</f>
        <v>0</v>
      </c>
      <c r="W4" s="338">
        <f>(V4+S4+P4)/100000</f>
        <v>21.027762000000003</v>
      </c>
      <c r="X4" s="67"/>
      <c r="Y4" s="88"/>
    </row>
    <row r="5" spans="1:26">
      <c r="A5" s="67"/>
      <c r="B5" s="170"/>
      <c r="C5" s="71"/>
      <c r="D5" s="202" t="s">
        <v>479</v>
      </c>
      <c r="E5" s="67"/>
      <c r="F5" s="67"/>
      <c r="G5" s="313"/>
      <c r="H5" s="313"/>
      <c r="I5" s="313"/>
      <c r="J5" s="313"/>
      <c r="K5" s="313"/>
      <c r="L5" s="313"/>
      <c r="M5" s="313"/>
      <c r="N5" s="313"/>
      <c r="O5" s="313">
        <f t="shared" ref="O5:O23" si="0">(N5*5/100)+N5</f>
        <v>0</v>
      </c>
      <c r="P5" s="313">
        <f t="shared" ref="P5:P8" si="1">O5*H5*12</f>
        <v>0</v>
      </c>
      <c r="Q5" s="313"/>
      <c r="R5" s="313"/>
      <c r="S5" s="313">
        <f t="shared" ref="S5:S8" si="2">Q5*L5*R5</f>
        <v>0</v>
      </c>
      <c r="T5" s="313"/>
      <c r="U5" s="313"/>
      <c r="V5" s="313">
        <f t="shared" ref="V5:V9" si="3">T5*M5*U5</f>
        <v>0</v>
      </c>
      <c r="W5" s="338">
        <f t="shared" ref="W5:W19" si="4">(V5+S5+P5)/100000</f>
        <v>0</v>
      </c>
      <c r="X5" s="67"/>
      <c r="Y5" s="88"/>
    </row>
    <row r="6" spans="1:26">
      <c r="A6" s="67"/>
      <c r="B6" s="170"/>
      <c r="C6" s="71"/>
      <c r="D6" s="202" t="s">
        <v>480</v>
      </c>
      <c r="E6" s="67"/>
      <c r="F6" s="67"/>
      <c r="G6" s="313">
        <v>0</v>
      </c>
      <c r="H6" s="313">
        <v>0</v>
      </c>
      <c r="I6" s="313"/>
      <c r="J6" s="313"/>
      <c r="K6" s="313"/>
      <c r="L6" s="313"/>
      <c r="M6" s="313"/>
      <c r="N6" s="313"/>
      <c r="O6" s="313">
        <f t="shared" si="0"/>
        <v>0</v>
      </c>
      <c r="P6" s="313">
        <f t="shared" si="1"/>
        <v>0</v>
      </c>
      <c r="Q6" s="313"/>
      <c r="R6" s="313"/>
      <c r="S6" s="313">
        <f t="shared" si="2"/>
        <v>0</v>
      </c>
      <c r="T6" s="313"/>
      <c r="U6" s="313"/>
      <c r="V6" s="313">
        <f t="shared" si="3"/>
        <v>0</v>
      </c>
      <c r="W6" s="338">
        <f t="shared" si="4"/>
        <v>0</v>
      </c>
      <c r="X6" s="67"/>
      <c r="Y6" s="88"/>
    </row>
    <row r="7" spans="1:26">
      <c r="A7" s="67"/>
      <c r="B7" s="170"/>
      <c r="C7" s="71"/>
      <c r="D7" s="202" t="s">
        <v>481</v>
      </c>
      <c r="E7" s="67"/>
      <c r="F7" s="67"/>
      <c r="G7" s="313">
        <v>1</v>
      </c>
      <c r="H7" s="313">
        <v>1</v>
      </c>
      <c r="I7" s="313">
        <v>2.9</v>
      </c>
      <c r="J7" s="104">
        <v>1.69</v>
      </c>
      <c r="K7" s="313"/>
      <c r="L7" s="313"/>
      <c r="M7" s="313"/>
      <c r="N7" s="313">
        <v>25402</v>
      </c>
      <c r="O7" s="313">
        <f t="shared" si="0"/>
        <v>26672.1</v>
      </c>
      <c r="P7" s="313">
        <f t="shared" si="1"/>
        <v>320065.19999999995</v>
      </c>
      <c r="Q7" s="313"/>
      <c r="R7" s="313"/>
      <c r="S7" s="313">
        <f t="shared" si="2"/>
        <v>0</v>
      </c>
      <c r="T7" s="313"/>
      <c r="U7" s="313"/>
      <c r="V7" s="313">
        <f t="shared" si="3"/>
        <v>0</v>
      </c>
      <c r="W7" s="338">
        <f t="shared" si="4"/>
        <v>3.2006519999999994</v>
      </c>
      <c r="X7" s="67"/>
      <c r="Y7" s="88"/>
    </row>
    <row r="8" spans="1:26" s="340" customFormat="1">
      <c r="A8" s="7"/>
      <c r="B8" s="7"/>
      <c r="C8" s="7"/>
      <c r="D8" s="202" t="s">
        <v>482</v>
      </c>
      <c r="E8" s="67"/>
      <c r="F8" s="67"/>
      <c r="G8" s="313">
        <v>0</v>
      </c>
      <c r="H8" s="313">
        <v>0</v>
      </c>
      <c r="I8" s="313"/>
      <c r="J8" s="104"/>
      <c r="K8" s="313"/>
      <c r="L8" s="313"/>
      <c r="M8" s="313"/>
      <c r="N8" s="313"/>
      <c r="O8" s="313">
        <f t="shared" si="0"/>
        <v>0</v>
      </c>
      <c r="P8" s="313">
        <f t="shared" si="1"/>
        <v>0</v>
      </c>
      <c r="Q8" s="313"/>
      <c r="R8" s="313"/>
      <c r="S8" s="313">
        <f t="shared" si="2"/>
        <v>0</v>
      </c>
      <c r="T8" s="313"/>
      <c r="U8" s="313"/>
      <c r="V8" s="313">
        <f t="shared" si="3"/>
        <v>0</v>
      </c>
      <c r="W8" s="338">
        <f t="shared" si="4"/>
        <v>0</v>
      </c>
      <c r="X8" s="67"/>
      <c r="Y8" s="339"/>
    </row>
    <row r="9" spans="1:26">
      <c r="A9" s="67"/>
      <c r="B9" s="170"/>
      <c r="C9" s="71"/>
      <c r="D9" s="202" t="s">
        <v>724</v>
      </c>
      <c r="E9" s="67"/>
      <c r="F9" s="67"/>
      <c r="G9" s="313"/>
      <c r="H9" s="313"/>
      <c r="I9" s="313"/>
      <c r="J9" s="104"/>
      <c r="K9" s="313"/>
      <c r="L9" s="313"/>
      <c r="M9" s="313"/>
      <c r="N9" s="313"/>
      <c r="O9" s="313">
        <f t="shared" si="0"/>
        <v>0</v>
      </c>
      <c r="P9" s="313"/>
      <c r="Q9" s="313"/>
      <c r="R9" s="313"/>
      <c r="S9" s="313"/>
      <c r="T9" s="313"/>
      <c r="U9" s="313"/>
      <c r="V9" s="313">
        <f t="shared" si="3"/>
        <v>0</v>
      </c>
      <c r="W9" s="338">
        <f t="shared" si="4"/>
        <v>0</v>
      </c>
      <c r="X9" s="67"/>
      <c r="Y9" s="88"/>
    </row>
    <row r="10" spans="1:26">
      <c r="A10" s="85"/>
      <c r="B10" s="214" t="s">
        <v>89</v>
      </c>
      <c r="C10" s="213" t="s">
        <v>90</v>
      </c>
      <c r="D10" s="213" t="s">
        <v>91</v>
      </c>
      <c r="E10" s="85"/>
      <c r="F10" s="85"/>
      <c r="G10" s="85"/>
      <c r="H10" s="85"/>
      <c r="I10" s="85"/>
      <c r="J10" s="341"/>
      <c r="K10" s="85"/>
      <c r="L10" s="85"/>
      <c r="M10" s="85"/>
      <c r="N10" s="82"/>
      <c r="O10" s="82">
        <f t="shared" si="0"/>
        <v>0</v>
      </c>
      <c r="P10" s="82"/>
      <c r="Q10" s="82"/>
      <c r="R10" s="82"/>
      <c r="S10" s="82"/>
      <c r="T10" s="82"/>
      <c r="U10" s="82"/>
      <c r="V10" s="82"/>
      <c r="W10" s="337">
        <f>W12+W13+W14</f>
        <v>6.6150000000000002</v>
      </c>
      <c r="X10" s="85"/>
      <c r="Y10" s="88"/>
    </row>
    <row r="11" spans="1:26">
      <c r="A11" s="67"/>
      <c r="B11" s="171" t="s">
        <v>372</v>
      </c>
      <c r="C11" s="71"/>
      <c r="D11" s="71" t="s">
        <v>371</v>
      </c>
      <c r="E11" s="67"/>
      <c r="F11" s="67"/>
      <c r="G11" s="313"/>
      <c r="H11" s="313"/>
      <c r="I11" s="67"/>
      <c r="J11" s="342"/>
      <c r="K11" s="67"/>
      <c r="L11" s="67"/>
      <c r="M11" s="67"/>
      <c r="N11" s="313"/>
      <c r="O11" s="313">
        <f t="shared" si="0"/>
        <v>0</v>
      </c>
      <c r="P11" s="313">
        <f t="shared" ref="P11:P15" si="5">O11*H11*12</f>
        <v>0</v>
      </c>
      <c r="Q11" s="313"/>
      <c r="R11" s="313"/>
      <c r="S11" s="313">
        <f t="shared" ref="S11:S14" si="6">Q11*L11*R11</f>
        <v>0</v>
      </c>
      <c r="T11" s="313"/>
      <c r="U11" s="313"/>
      <c r="V11" s="313">
        <f t="shared" ref="V11:V14" si="7">T11*M11*U11</f>
        <v>0</v>
      </c>
      <c r="W11" s="338">
        <f t="shared" si="4"/>
        <v>0</v>
      </c>
      <c r="X11" s="67"/>
      <c r="Y11" s="88"/>
    </row>
    <row r="12" spans="1:26">
      <c r="A12" s="67"/>
      <c r="B12" s="171"/>
      <c r="C12" s="71"/>
      <c r="D12" s="202" t="s">
        <v>483</v>
      </c>
      <c r="E12" s="67"/>
      <c r="F12" s="67"/>
      <c r="G12" s="313">
        <v>1</v>
      </c>
      <c r="H12" s="313">
        <v>1</v>
      </c>
      <c r="I12" s="67">
        <v>6</v>
      </c>
      <c r="J12" s="342">
        <v>3.5</v>
      </c>
      <c r="K12" s="67"/>
      <c r="L12" s="67">
        <v>0</v>
      </c>
      <c r="M12" s="67"/>
      <c r="N12" s="313">
        <v>52500</v>
      </c>
      <c r="O12" s="313">
        <f t="shared" si="0"/>
        <v>55125</v>
      </c>
      <c r="P12" s="313">
        <f t="shared" si="5"/>
        <v>661500</v>
      </c>
      <c r="Q12" s="313"/>
      <c r="R12" s="313"/>
      <c r="S12" s="313">
        <f t="shared" si="6"/>
        <v>0</v>
      </c>
      <c r="T12" s="313"/>
      <c r="U12" s="313"/>
      <c r="V12" s="313">
        <f t="shared" si="7"/>
        <v>0</v>
      </c>
      <c r="W12" s="338">
        <f t="shared" si="4"/>
        <v>6.6150000000000002</v>
      </c>
      <c r="X12" s="67"/>
      <c r="Y12" s="88"/>
    </row>
    <row r="13" spans="1:26">
      <c r="A13" s="67"/>
      <c r="B13" s="171"/>
      <c r="C13" s="71"/>
      <c r="D13" s="202" t="s">
        <v>484</v>
      </c>
      <c r="E13" s="67"/>
      <c r="F13" s="67"/>
      <c r="G13" s="313"/>
      <c r="H13" s="313"/>
      <c r="I13" s="67"/>
      <c r="J13" s="342"/>
      <c r="K13" s="67"/>
      <c r="L13" s="67"/>
      <c r="M13" s="67"/>
      <c r="N13" s="313"/>
      <c r="O13" s="313">
        <f t="shared" si="0"/>
        <v>0</v>
      </c>
      <c r="P13" s="313">
        <f t="shared" si="5"/>
        <v>0</v>
      </c>
      <c r="Q13" s="313"/>
      <c r="R13" s="313"/>
      <c r="S13" s="313">
        <f t="shared" si="6"/>
        <v>0</v>
      </c>
      <c r="T13" s="313"/>
      <c r="U13" s="313"/>
      <c r="V13" s="313">
        <f t="shared" si="7"/>
        <v>0</v>
      </c>
      <c r="W13" s="338">
        <f t="shared" si="4"/>
        <v>0</v>
      </c>
      <c r="X13" s="67"/>
      <c r="Y13" s="88"/>
    </row>
    <row r="14" spans="1:26">
      <c r="A14" s="67"/>
      <c r="B14" s="171"/>
      <c r="C14" s="71"/>
      <c r="D14" s="202" t="s">
        <v>485</v>
      </c>
      <c r="E14" s="67"/>
      <c r="F14" s="67"/>
      <c r="G14" s="313"/>
      <c r="H14" s="313"/>
      <c r="I14" s="342"/>
      <c r="J14" s="342"/>
      <c r="K14" s="67"/>
      <c r="L14" s="67"/>
      <c r="M14" s="67"/>
      <c r="N14" s="313"/>
      <c r="O14" s="313">
        <f t="shared" si="0"/>
        <v>0</v>
      </c>
      <c r="P14" s="313">
        <f t="shared" si="5"/>
        <v>0</v>
      </c>
      <c r="Q14" s="313"/>
      <c r="R14" s="313"/>
      <c r="S14" s="313">
        <f t="shared" si="6"/>
        <v>0</v>
      </c>
      <c r="T14" s="313"/>
      <c r="U14" s="313"/>
      <c r="V14" s="313">
        <f t="shared" si="7"/>
        <v>0</v>
      </c>
      <c r="W14" s="338">
        <f t="shared" si="4"/>
        <v>0</v>
      </c>
      <c r="X14" s="67"/>
      <c r="Y14" s="88"/>
    </row>
    <row r="15" spans="1:26" ht="22.5">
      <c r="A15" s="85"/>
      <c r="B15" s="176" t="s">
        <v>373</v>
      </c>
      <c r="C15" s="213" t="s">
        <v>92</v>
      </c>
      <c r="D15" s="213" t="s">
        <v>93</v>
      </c>
      <c r="E15" s="85"/>
      <c r="F15" s="85"/>
      <c r="G15" s="82"/>
      <c r="H15" s="82"/>
      <c r="I15" s="85"/>
      <c r="J15" s="341"/>
      <c r="K15" s="85"/>
      <c r="L15" s="85"/>
      <c r="M15" s="85"/>
      <c r="N15" s="82"/>
      <c r="O15" s="82">
        <f t="shared" si="0"/>
        <v>0</v>
      </c>
      <c r="P15" s="82">
        <f t="shared" si="5"/>
        <v>0</v>
      </c>
      <c r="Q15" s="82"/>
      <c r="R15" s="82"/>
      <c r="S15" s="82"/>
      <c r="T15" s="82"/>
      <c r="U15" s="82"/>
      <c r="V15" s="82"/>
      <c r="W15" s="337">
        <f>W16</f>
        <v>1.3891500000000001</v>
      </c>
      <c r="X15" s="85"/>
      <c r="Y15" s="88"/>
    </row>
    <row r="16" spans="1:26">
      <c r="A16" s="67"/>
      <c r="B16" s="67"/>
      <c r="C16" s="67"/>
      <c r="D16" s="67" t="s">
        <v>486</v>
      </c>
      <c r="E16" s="67"/>
      <c r="F16" s="67"/>
      <c r="G16" s="313">
        <v>1</v>
      </c>
      <c r="H16" s="313">
        <v>1</v>
      </c>
      <c r="I16" s="342">
        <v>1.26</v>
      </c>
      <c r="J16" s="342">
        <v>0.73499999999999999</v>
      </c>
      <c r="K16" s="67"/>
      <c r="L16" s="67"/>
      <c r="M16" s="67"/>
      <c r="N16" s="313">
        <v>11025</v>
      </c>
      <c r="O16" s="313">
        <f t="shared" si="0"/>
        <v>11576.25</v>
      </c>
      <c r="P16" s="313">
        <f>O16*H16*12</f>
        <v>138915</v>
      </c>
      <c r="Q16" s="313"/>
      <c r="R16" s="313"/>
      <c r="S16" s="313">
        <f>Q16*L16*R16</f>
        <v>0</v>
      </c>
      <c r="T16" s="313"/>
      <c r="U16" s="313"/>
      <c r="V16" s="313">
        <f>T16*M16*U16</f>
        <v>0</v>
      </c>
      <c r="W16" s="338">
        <f t="shared" si="4"/>
        <v>1.3891500000000001</v>
      </c>
      <c r="X16" s="67"/>
      <c r="Y16" s="88"/>
    </row>
    <row r="17" spans="1:25" ht="22.5">
      <c r="A17" s="85"/>
      <c r="B17" s="176" t="s">
        <v>374</v>
      </c>
      <c r="C17" s="213" t="s">
        <v>94</v>
      </c>
      <c r="D17" s="213" t="s">
        <v>95</v>
      </c>
      <c r="E17" s="85"/>
      <c r="F17" s="85"/>
      <c r="G17" s="82">
        <v>0</v>
      </c>
      <c r="H17" s="82">
        <v>0</v>
      </c>
      <c r="I17" s="85"/>
      <c r="J17" s="85"/>
      <c r="K17" s="85"/>
      <c r="L17" s="85"/>
      <c r="M17" s="85"/>
      <c r="N17" s="82"/>
      <c r="O17" s="82">
        <f t="shared" si="0"/>
        <v>0</v>
      </c>
      <c r="P17" s="82">
        <f>O17*H17*12</f>
        <v>0</v>
      </c>
      <c r="Q17" s="82"/>
      <c r="R17" s="82"/>
      <c r="S17" s="82"/>
      <c r="T17" s="82"/>
      <c r="U17" s="82"/>
      <c r="V17" s="82">
        <f t="shared" ref="V17" si="8">T17*M17*U17</f>
        <v>0</v>
      </c>
      <c r="W17" s="337">
        <f t="shared" si="4"/>
        <v>0</v>
      </c>
      <c r="X17" s="85"/>
      <c r="Y17" s="88"/>
    </row>
    <row r="18" spans="1:25">
      <c r="A18" s="85"/>
      <c r="B18" s="176" t="s">
        <v>375</v>
      </c>
      <c r="C18" s="213" t="s">
        <v>96</v>
      </c>
      <c r="D18" s="213" t="s">
        <v>97</v>
      </c>
      <c r="E18" s="85"/>
      <c r="F18" s="85"/>
      <c r="G18" s="82"/>
      <c r="H18" s="82"/>
      <c r="I18" s="85"/>
      <c r="J18" s="85"/>
      <c r="K18" s="85"/>
      <c r="L18" s="85"/>
      <c r="M18" s="85"/>
      <c r="N18" s="82"/>
      <c r="O18" s="82">
        <f t="shared" si="0"/>
        <v>0</v>
      </c>
      <c r="P18" s="82"/>
      <c r="Q18" s="82"/>
      <c r="R18" s="82"/>
      <c r="S18" s="82"/>
      <c r="T18" s="82"/>
      <c r="U18" s="82"/>
      <c r="V18" s="82"/>
      <c r="W18" s="343">
        <f>W19+W20</f>
        <v>11.142432000000001</v>
      </c>
      <c r="X18" s="85"/>
      <c r="Y18" s="88"/>
    </row>
    <row r="19" spans="1:25">
      <c r="A19" s="67"/>
      <c r="B19" s="172"/>
      <c r="C19" s="71"/>
      <c r="D19" s="344" t="s">
        <v>487</v>
      </c>
      <c r="E19" s="67"/>
      <c r="F19" s="67"/>
      <c r="G19" s="313">
        <v>4</v>
      </c>
      <c r="H19" s="313">
        <v>4</v>
      </c>
      <c r="I19" s="67">
        <v>10.11</v>
      </c>
      <c r="J19" s="67">
        <v>5.89</v>
      </c>
      <c r="K19" s="67"/>
      <c r="L19" s="67"/>
      <c r="M19" s="67"/>
      <c r="N19" s="313">
        <v>22108</v>
      </c>
      <c r="O19" s="313">
        <f t="shared" si="0"/>
        <v>23213.4</v>
      </c>
      <c r="P19" s="313">
        <f t="shared" ref="P19:P20" si="9">O19*H19*12</f>
        <v>1114243.2000000002</v>
      </c>
      <c r="Q19" s="313"/>
      <c r="R19" s="313"/>
      <c r="S19" s="313">
        <f t="shared" ref="S19:S20" si="10">Q19*L19*R19</f>
        <v>0</v>
      </c>
      <c r="T19" s="313"/>
      <c r="U19" s="313"/>
      <c r="V19" s="313">
        <f t="shared" ref="V19:V20" si="11">T19*M19*U19</f>
        <v>0</v>
      </c>
      <c r="W19" s="338">
        <f t="shared" si="4"/>
        <v>11.142432000000001</v>
      </c>
      <c r="X19" s="67"/>
      <c r="Y19" s="88"/>
    </row>
    <row r="20" spans="1:25">
      <c r="A20" s="67"/>
      <c r="B20" s="172"/>
      <c r="C20" s="71"/>
      <c r="D20" s="344" t="s">
        <v>488</v>
      </c>
      <c r="E20" s="67"/>
      <c r="F20" s="67"/>
      <c r="G20" s="313"/>
      <c r="H20" s="313"/>
      <c r="I20" s="67"/>
      <c r="J20" s="67"/>
      <c r="K20" s="67"/>
      <c r="L20" s="67"/>
      <c r="M20" s="67"/>
      <c r="N20" s="313"/>
      <c r="O20" s="313">
        <f t="shared" si="0"/>
        <v>0</v>
      </c>
      <c r="P20" s="313">
        <f t="shared" si="9"/>
        <v>0</v>
      </c>
      <c r="Q20" s="313"/>
      <c r="R20" s="313"/>
      <c r="S20" s="313">
        <f t="shared" si="10"/>
        <v>0</v>
      </c>
      <c r="T20" s="313"/>
      <c r="U20" s="313"/>
      <c r="V20" s="313">
        <f t="shared" si="11"/>
        <v>0</v>
      </c>
      <c r="W20" s="338">
        <f t="shared" ref="W20" si="12">V20+S20+P20</f>
        <v>0</v>
      </c>
      <c r="X20" s="67"/>
      <c r="Y20" s="88"/>
    </row>
    <row r="21" spans="1:25" ht="22.5">
      <c r="A21" s="85"/>
      <c r="B21" s="214" t="s">
        <v>376</v>
      </c>
      <c r="C21" s="213" t="s">
        <v>98</v>
      </c>
      <c r="D21" s="213" t="s">
        <v>99</v>
      </c>
      <c r="E21" s="85"/>
      <c r="F21" s="85"/>
      <c r="G21" s="82"/>
      <c r="H21" s="82"/>
      <c r="I21" s="85"/>
      <c r="J21" s="85"/>
      <c r="K21" s="85"/>
      <c r="L21" s="85"/>
      <c r="M21" s="85"/>
      <c r="N21" s="82"/>
      <c r="O21" s="82">
        <f t="shared" si="0"/>
        <v>0</v>
      </c>
      <c r="P21" s="82"/>
      <c r="Q21" s="82"/>
      <c r="R21" s="82"/>
      <c r="S21" s="82"/>
      <c r="T21" s="82"/>
      <c r="U21" s="82"/>
      <c r="V21" s="82"/>
      <c r="W21" s="343">
        <f>W22+W23+W24</f>
        <v>7.9379999999999997</v>
      </c>
      <c r="X21" s="85"/>
      <c r="Y21" s="88"/>
    </row>
    <row r="22" spans="1:25">
      <c r="A22" s="67"/>
      <c r="B22" s="70"/>
      <c r="C22" s="71"/>
      <c r="D22" s="67" t="s">
        <v>300</v>
      </c>
      <c r="E22" s="67"/>
      <c r="F22" s="67"/>
      <c r="G22" s="313"/>
      <c r="H22" s="313"/>
      <c r="I22" s="342"/>
      <c r="J22" s="342"/>
      <c r="K22" s="67"/>
      <c r="L22" s="67"/>
      <c r="M22" s="67"/>
      <c r="N22" s="313"/>
      <c r="O22" s="313">
        <f t="shared" si="0"/>
        <v>0</v>
      </c>
      <c r="P22" s="313">
        <f t="shared" ref="P22:P24" si="13">O22*H22*12</f>
        <v>0</v>
      </c>
      <c r="Q22" s="313"/>
      <c r="R22" s="313"/>
      <c r="S22" s="313">
        <f t="shared" ref="S22:S24" si="14">Q22*L22*R22</f>
        <v>0</v>
      </c>
      <c r="T22" s="313"/>
      <c r="U22" s="313"/>
      <c r="V22" s="313">
        <f t="shared" ref="V22:V24" si="15">T22*M22*U22</f>
        <v>0</v>
      </c>
      <c r="W22" s="338">
        <f t="shared" ref="W22:W24" si="16">(V22+S22+P22)/100000</f>
        <v>0</v>
      </c>
      <c r="X22" s="67"/>
      <c r="Y22" s="88"/>
    </row>
    <row r="23" spans="1:25">
      <c r="A23" s="67"/>
      <c r="B23" s="70"/>
      <c r="C23" s="71"/>
      <c r="D23" s="67" t="s">
        <v>301</v>
      </c>
      <c r="E23" s="67"/>
      <c r="F23" s="67"/>
      <c r="G23" s="313">
        <v>1</v>
      </c>
      <c r="H23" s="313">
        <v>1</v>
      </c>
      <c r="I23" s="342">
        <v>7.2</v>
      </c>
      <c r="J23" s="342">
        <v>4.2</v>
      </c>
      <c r="K23" s="67"/>
      <c r="L23" s="67"/>
      <c r="M23" s="67"/>
      <c r="N23" s="313">
        <v>63000</v>
      </c>
      <c r="O23" s="313">
        <f t="shared" si="0"/>
        <v>66150</v>
      </c>
      <c r="P23" s="313">
        <f t="shared" si="13"/>
        <v>793800</v>
      </c>
      <c r="Q23" s="313"/>
      <c r="R23" s="313"/>
      <c r="S23" s="313">
        <f t="shared" si="14"/>
        <v>0</v>
      </c>
      <c r="T23" s="313"/>
      <c r="U23" s="313"/>
      <c r="V23" s="313">
        <f t="shared" si="15"/>
        <v>0</v>
      </c>
      <c r="W23" s="338">
        <f t="shared" si="16"/>
        <v>7.9379999999999997</v>
      </c>
      <c r="X23" s="67"/>
      <c r="Y23" s="88"/>
    </row>
    <row r="24" spans="1:25">
      <c r="A24" s="67"/>
      <c r="B24" s="67"/>
      <c r="C24" s="67"/>
      <c r="D24" s="67" t="s">
        <v>302</v>
      </c>
      <c r="E24" s="67"/>
      <c r="F24" s="67"/>
      <c r="G24" s="313"/>
      <c r="H24" s="313"/>
      <c r="I24" s="342"/>
      <c r="J24" s="342"/>
      <c r="K24" s="67"/>
      <c r="L24" s="67"/>
      <c r="M24" s="67"/>
      <c r="N24" s="313"/>
      <c r="O24" s="313"/>
      <c r="P24" s="313">
        <f t="shared" si="13"/>
        <v>0</v>
      </c>
      <c r="Q24" s="313"/>
      <c r="R24" s="313"/>
      <c r="S24" s="313">
        <f t="shared" si="14"/>
        <v>0</v>
      </c>
      <c r="T24" s="313"/>
      <c r="U24" s="313"/>
      <c r="V24" s="313">
        <f t="shared" si="15"/>
        <v>0</v>
      </c>
      <c r="W24" s="338">
        <f t="shared" si="16"/>
        <v>0</v>
      </c>
      <c r="X24" s="67"/>
      <c r="Y24" s="88"/>
    </row>
    <row r="25" spans="1:25" ht="14.45" customHeight="1">
      <c r="A25" s="73">
        <v>16</v>
      </c>
      <c r="B25" s="370" t="s">
        <v>150</v>
      </c>
      <c r="C25" s="371"/>
      <c r="D25" s="371"/>
      <c r="E25" s="371"/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1"/>
      <c r="S25" s="371"/>
      <c r="T25" s="371"/>
      <c r="U25" s="372"/>
      <c r="V25" s="312"/>
      <c r="W25" s="335">
        <f>W26</f>
        <v>247.58743799999999</v>
      </c>
      <c r="X25" s="74"/>
      <c r="Y25" s="88" t="s">
        <v>288</v>
      </c>
    </row>
    <row r="26" spans="1:25" s="340" customFormat="1" ht="27" customHeight="1">
      <c r="A26" s="196"/>
      <c r="B26" s="197">
        <v>16.399999999999999</v>
      </c>
      <c r="C26" s="197"/>
      <c r="D26" s="34" t="s">
        <v>399</v>
      </c>
      <c r="E26" s="197"/>
      <c r="F26" s="197"/>
      <c r="G26" s="197"/>
      <c r="H26" s="197"/>
      <c r="I26" s="197"/>
      <c r="J26" s="197"/>
      <c r="K26" s="197"/>
      <c r="L26" s="197"/>
      <c r="M26" s="197"/>
      <c r="N26" s="227"/>
      <c r="O26" s="227"/>
      <c r="P26" s="227"/>
      <c r="Q26" s="227"/>
      <c r="R26" s="227"/>
      <c r="S26" s="227"/>
      <c r="T26" s="227"/>
      <c r="U26" s="227"/>
      <c r="V26" s="227"/>
      <c r="W26" s="345">
        <f>W27+W31+W38+W42+W44+W46+W49+W55+W60+W62+W64+W69+W76+W78+W83+W85+W87</f>
        <v>247.58743799999999</v>
      </c>
      <c r="X26" s="197"/>
      <c r="Y26" s="346"/>
    </row>
    <row r="27" spans="1:25" s="340" customFormat="1" ht="27" customHeight="1">
      <c r="A27" s="196"/>
      <c r="B27" s="197" t="s">
        <v>441</v>
      </c>
      <c r="C27" s="197" t="s">
        <v>96</v>
      </c>
      <c r="D27" s="34" t="s">
        <v>400</v>
      </c>
      <c r="E27" s="197" t="s">
        <v>401</v>
      </c>
      <c r="F27" s="197"/>
      <c r="G27" s="197"/>
      <c r="H27" s="197"/>
      <c r="I27" s="197"/>
      <c r="J27" s="197"/>
      <c r="K27" s="197"/>
      <c r="L27" s="197"/>
      <c r="M27" s="197"/>
      <c r="N27" s="227"/>
      <c r="O27" s="227"/>
      <c r="P27" s="227"/>
      <c r="Q27" s="227"/>
      <c r="R27" s="227"/>
      <c r="S27" s="227"/>
      <c r="T27" s="227"/>
      <c r="U27" s="227"/>
      <c r="V27" s="227"/>
      <c r="W27" s="345">
        <f>W28+W29+W30</f>
        <v>9.2868300000000001</v>
      </c>
      <c r="X27" s="197"/>
      <c r="Y27" s="346"/>
    </row>
    <row r="28" spans="1:25" s="340" customFormat="1" ht="27" customHeight="1">
      <c r="A28" s="196"/>
      <c r="B28" s="344"/>
      <c r="C28" s="344"/>
      <c r="D28" s="202" t="s">
        <v>402</v>
      </c>
      <c r="E28" s="344"/>
      <c r="F28" s="344"/>
      <c r="G28" s="347">
        <v>1</v>
      </c>
      <c r="H28" s="347">
        <v>1</v>
      </c>
      <c r="I28" s="344">
        <v>8.42</v>
      </c>
      <c r="J28" s="348">
        <v>4.91</v>
      </c>
      <c r="K28" s="344"/>
      <c r="L28" s="344">
        <v>1</v>
      </c>
      <c r="M28" s="344"/>
      <c r="N28" s="347">
        <v>73705</v>
      </c>
      <c r="O28" s="347">
        <f>(N28*5/100)+N28</f>
        <v>77390.25</v>
      </c>
      <c r="P28" s="313">
        <f>O28*12</f>
        <v>928683</v>
      </c>
      <c r="Q28" s="313"/>
      <c r="R28" s="313"/>
      <c r="S28" s="313">
        <f t="shared" ref="S28:S30" si="17">Q28*L28*R28</f>
        <v>0</v>
      </c>
      <c r="T28" s="313"/>
      <c r="U28" s="313"/>
      <c r="V28" s="313">
        <f t="shared" ref="V28:V30" si="18">T28*M28*U28</f>
        <v>0</v>
      </c>
      <c r="W28" s="338">
        <f t="shared" ref="W28:W41" si="19">(V28+S28+P28)/100000</f>
        <v>9.2868300000000001</v>
      </c>
      <c r="X28" s="344"/>
      <c r="Y28" s="346"/>
    </row>
    <row r="29" spans="1:25" s="340" customFormat="1" ht="27" customHeight="1">
      <c r="A29" s="196"/>
      <c r="B29" s="344"/>
      <c r="C29" s="344"/>
      <c r="D29" s="202" t="s">
        <v>403</v>
      </c>
      <c r="E29" s="344"/>
      <c r="F29" s="344"/>
      <c r="G29" s="347">
        <v>0</v>
      </c>
      <c r="H29" s="347">
        <v>0</v>
      </c>
      <c r="I29" s="348"/>
      <c r="J29" s="348"/>
      <c r="K29" s="344"/>
      <c r="L29" s="344"/>
      <c r="M29" s="344"/>
      <c r="N29" s="347"/>
      <c r="O29" s="347"/>
      <c r="P29" s="313"/>
      <c r="Q29" s="313"/>
      <c r="R29" s="313"/>
      <c r="S29" s="313"/>
      <c r="T29" s="313"/>
      <c r="U29" s="313"/>
      <c r="V29" s="313">
        <f t="shared" si="18"/>
        <v>0</v>
      </c>
      <c r="W29" s="338">
        <f t="shared" si="19"/>
        <v>0</v>
      </c>
      <c r="X29" s="344"/>
      <c r="Y29" s="346"/>
    </row>
    <row r="30" spans="1:25" s="340" customFormat="1" ht="27" customHeight="1">
      <c r="A30" s="196"/>
      <c r="B30" s="344"/>
      <c r="C30" s="344"/>
      <c r="D30" s="202" t="s">
        <v>178</v>
      </c>
      <c r="E30" s="344"/>
      <c r="F30" s="344"/>
      <c r="G30" s="344"/>
      <c r="H30" s="344"/>
      <c r="I30" s="344"/>
      <c r="J30" s="348"/>
      <c r="K30" s="344"/>
      <c r="L30" s="344"/>
      <c r="M30" s="344"/>
      <c r="N30" s="347"/>
      <c r="O30" s="347"/>
      <c r="P30" s="313">
        <f t="shared" ref="P30" si="20">O30*H30*12</f>
        <v>0</v>
      </c>
      <c r="Q30" s="313"/>
      <c r="R30" s="313"/>
      <c r="S30" s="313">
        <f t="shared" si="17"/>
        <v>0</v>
      </c>
      <c r="T30" s="313"/>
      <c r="U30" s="313"/>
      <c r="V30" s="313">
        <f t="shared" si="18"/>
        <v>0</v>
      </c>
      <c r="W30" s="338">
        <f t="shared" si="19"/>
        <v>0</v>
      </c>
      <c r="X30" s="344"/>
      <c r="Y30" s="346"/>
    </row>
    <row r="31" spans="1:25" s="340" customFormat="1" ht="27" customHeight="1">
      <c r="A31" s="196"/>
      <c r="B31" s="197" t="s">
        <v>442</v>
      </c>
      <c r="C31" s="197"/>
      <c r="D31" s="34" t="s">
        <v>406</v>
      </c>
      <c r="E31" s="197"/>
      <c r="F31" s="197"/>
      <c r="G31" s="197"/>
      <c r="H31" s="197"/>
      <c r="I31" s="197"/>
      <c r="J31" s="197"/>
      <c r="K31" s="197"/>
      <c r="L31" s="197"/>
      <c r="M31" s="197"/>
      <c r="N31" s="227"/>
      <c r="O31" s="349"/>
      <c r="P31" s="227"/>
      <c r="Q31" s="227"/>
      <c r="R31" s="227"/>
      <c r="S31" s="227"/>
      <c r="T31" s="227"/>
      <c r="U31" s="227"/>
      <c r="V31" s="227"/>
      <c r="W31" s="345">
        <f>W32+W33+W34+W35+W36+W37</f>
        <v>23.826000000000001</v>
      </c>
      <c r="X31" s="197"/>
      <c r="Y31" s="346"/>
    </row>
    <row r="32" spans="1:25" s="340" customFormat="1" ht="27" customHeight="1">
      <c r="A32" s="196"/>
      <c r="B32" s="344"/>
      <c r="C32" s="344"/>
      <c r="D32" s="202" t="s">
        <v>407</v>
      </c>
      <c r="E32" s="344"/>
      <c r="F32" s="344"/>
      <c r="G32" s="347">
        <v>1</v>
      </c>
      <c r="H32" s="347">
        <v>1</v>
      </c>
      <c r="I32" s="344">
        <v>8.42</v>
      </c>
      <c r="J32" s="344">
        <v>4.91</v>
      </c>
      <c r="K32" s="344"/>
      <c r="L32" s="344">
        <v>1</v>
      </c>
      <c r="M32" s="344"/>
      <c r="N32" s="347">
        <v>73705</v>
      </c>
      <c r="O32" s="347">
        <f t="shared" ref="O32:O89" si="21">(N32*5/100)+N32</f>
        <v>77390.25</v>
      </c>
      <c r="P32" s="313">
        <f t="shared" ref="P32:P37" si="22">O32*H32*12</f>
        <v>928683</v>
      </c>
      <c r="Q32" s="313"/>
      <c r="R32" s="313"/>
      <c r="S32" s="313">
        <f t="shared" ref="S32:S37" si="23">Q32*L32*R32</f>
        <v>0</v>
      </c>
      <c r="T32" s="313"/>
      <c r="U32" s="313"/>
      <c r="V32" s="313">
        <f t="shared" ref="V32:V37" si="24">T32*M32*U32</f>
        <v>0</v>
      </c>
      <c r="W32" s="338">
        <f t="shared" si="19"/>
        <v>9.2868300000000001</v>
      </c>
      <c r="X32" s="344"/>
      <c r="Y32" s="346"/>
    </row>
    <row r="33" spans="1:25" s="340" customFormat="1" ht="27" customHeight="1">
      <c r="A33" s="196"/>
      <c r="B33" s="344"/>
      <c r="C33" s="344"/>
      <c r="D33" s="202" t="s">
        <v>408</v>
      </c>
      <c r="E33" s="344"/>
      <c r="F33" s="344"/>
      <c r="G33" s="347">
        <v>0</v>
      </c>
      <c r="H33" s="347">
        <v>0</v>
      </c>
      <c r="I33" s="344"/>
      <c r="J33" s="344"/>
      <c r="K33" s="344"/>
      <c r="L33" s="344"/>
      <c r="M33" s="344">
        <v>1</v>
      </c>
      <c r="N33" s="347"/>
      <c r="O33" s="347"/>
      <c r="P33" s="313">
        <f t="shared" si="22"/>
        <v>0</v>
      </c>
      <c r="Q33" s="313"/>
      <c r="R33" s="313"/>
      <c r="S33" s="313">
        <f t="shared" si="23"/>
        <v>0</v>
      </c>
      <c r="T33" s="313"/>
      <c r="U33" s="313"/>
      <c r="V33" s="313"/>
      <c r="W33" s="338"/>
      <c r="X33" s="344"/>
      <c r="Y33" s="346"/>
    </row>
    <row r="34" spans="1:25" s="340" customFormat="1" ht="27" customHeight="1">
      <c r="A34" s="196"/>
      <c r="B34" s="344"/>
      <c r="C34" s="344"/>
      <c r="D34" s="202" t="s">
        <v>409</v>
      </c>
      <c r="E34" s="344"/>
      <c r="F34" s="344"/>
      <c r="G34" s="347">
        <v>1</v>
      </c>
      <c r="H34" s="347">
        <v>1</v>
      </c>
      <c r="I34" s="344">
        <v>5.36</v>
      </c>
      <c r="J34" s="344">
        <v>3.13</v>
      </c>
      <c r="K34" s="344"/>
      <c r="L34" s="344"/>
      <c r="M34" s="344">
        <v>1</v>
      </c>
      <c r="N34" s="347">
        <v>46904</v>
      </c>
      <c r="O34" s="347">
        <f t="shared" si="21"/>
        <v>49249.2</v>
      </c>
      <c r="P34" s="313">
        <f t="shared" si="22"/>
        <v>590990.39999999991</v>
      </c>
      <c r="Q34" s="313"/>
      <c r="R34" s="313"/>
      <c r="S34" s="313">
        <f t="shared" si="23"/>
        <v>0</v>
      </c>
      <c r="T34" s="313"/>
      <c r="U34" s="313"/>
      <c r="V34" s="313">
        <f t="shared" si="24"/>
        <v>0</v>
      </c>
      <c r="W34" s="338">
        <f t="shared" si="19"/>
        <v>5.9099039999999992</v>
      </c>
      <c r="X34" s="344"/>
      <c r="Y34" s="346"/>
    </row>
    <row r="35" spans="1:25" s="340" customFormat="1" ht="27" customHeight="1">
      <c r="A35" s="196"/>
      <c r="B35" s="344"/>
      <c r="C35" s="344"/>
      <c r="D35" s="202" t="s">
        <v>404</v>
      </c>
      <c r="E35" s="344"/>
      <c r="F35" s="344"/>
      <c r="G35" s="347">
        <v>0</v>
      </c>
      <c r="H35" s="347">
        <v>0</v>
      </c>
      <c r="I35" s="348"/>
      <c r="J35" s="344">
        <v>0</v>
      </c>
      <c r="K35" s="344"/>
      <c r="L35" s="344">
        <v>1</v>
      </c>
      <c r="M35" s="344"/>
      <c r="N35" s="347"/>
      <c r="O35" s="347"/>
      <c r="P35" s="313">
        <f t="shared" si="22"/>
        <v>0</v>
      </c>
      <c r="Q35" s="313"/>
      <c r="R35" s="313"/>
      <c r="S35" s="313">
        <f t="shared" si="23"/>
        <v>0</v>
      </c>
      <c r="T35" s="313"/>
      <c r="U35" s="313"/>
      <c r="V35" s="313">
        <f t="shared" si="24"/>
        <v>0</v>
      </c>
      <c r="W35" s="338">
        <f t="shared" si="19"/>
        <v>0</v>
      </c>
      <c r="X35" s="344"/>
      <c r="Y35" s="346"/>
    </row>
    <row r="36" spans="1:25" s="340" customFormat="1" ht="27" customHeight="1">
      <c r="A36" s="196"/>
      <c r="B36" s="344"/>
      <c r="C36" s="344"/>
      <c r="D36" s="202" t="s">
        <v>405</v>
      </c>
      <c r="E36" s="344"/>
      <c r="F36" s="344"/>
      <c r="G36" s="347">
        <v>1</v>
      </c>
      <c r="H36" s="347">
        <v>1</v>
      </c>
      <c r="I36" s="344">
        <v>3.47</v>
      </c>
      <c r="J36" s="344">
        <v>2.02</v>
      </c>
      <c r="K36" s="344"/>
      <c r="L36" s="344"/>
      <c r="M36" s="344"/>
      <c r="N36" s="347">
        <v>30391</v>
      </c>
      <c r="O36" s="347">
        <f t="shared" si="21"/>
        <v>31910.55</v>
      </c>
      <c r="P36" s="313">
        <f t="shared" si="22"/>
        <v>382926.6</v>
      </c>
      <c r="Q36" s="313"/>
      <c r="R36" s="313"/>
      <c r="S36" s="313">
        <f t="shared" si="23"/>
        <v>0</v>
      </c>
      <c r="T36" s="313"/>
      <c r="U36" s="313"/>
      <c r="V36" s="313">
        <f t="shared" si="24"/>
        <v>0</v>
      </c>
      <c r="W36" s="338">
        <f t="shared" si="19"/>
        <v>3.8292659999999996</v>
      </c>
      <c r="X36" s="344"/>
      <c r="Y36" s="346"/>
    </row>
    <row r="37" spans="1:25" s="340" customFormat="1">
      <c r="A37" s="196"/>
      <c r="B37" s="344"/>
      <c r="C37" s="344"/>
      <c r="D37" s="202" t="s">
        <v>725</v>
      </c>
      <c r="E37" s="344"/>
      <c r="F37" s="344"/>
      <c r="G37" s="347">
        <v>0</v>
      </c>
      <c r="H37" s="347"/>
      <c r="I37" s="344"/>
      <c r="J37" s="344"/>
      <c r="K37" s="344"/>
      <c r="L37" s="344"/>
      <c r="M37" s="344">
        <v>1</v>
      </c>
      <c r="N37" s="347"/>
      <c r="O37" s="347"/>
      <c r="P37" s="313">
        <f t="shared" si="22"/>
        <v>0</v>
      </c>
      <c r="Q37" s="313"/>
      <c r="R37" s="313"/>
      <c r="S37" s="313">
        <f t="shared" si="23"/>
        <v>0</v>
      </c>
      <c r="T37" s="313">
        <v>40000</v>
      </c>
      <c r="U37" s="313">
        <v>12</v>
      </c>
      <c r="V37" s="313">
        <f t="shared" si="24"/>
        <v>480000</v>
      </c>
      <c r="W37" s="338">
        <f t="shared" si="19"/>
        <v>4.8</v>
      </c>
      <c r="X37" s="350"/>
      <c r="Y37" s="346"/>
    </row>
    <row r="38" spans="1:25" s="340" customFormat="1" ht="27" customHeight="1">
      <c r="A38" s="196"/>
      <c r="B38" s="197" t="s">
        <v>443</v>
      </c>
      <c r="C38" s="197" t="s">
        <v>410</v>
      </c>
      <c r="D38" s="34" t="s">
        <v>411</v>
      </c>
      <c r="E38" s="197"/>
      <c r="F38" s="197"/>
      <c r="G38" s="197"/>
      <c r="H38" s="197"/>
      <c r="I38" s="197"/>
      <c r="J38" s="197"/>
      <c r="K38" s="197"/>
      <c r="L38" s="197"/>
      <c r="M38" s="197"/>
      <c r="N38" s="227"/>
      <c r="O38" s="349"/>
      <c r="P38" s="227"/>
      <c r="Q38" s="227"/>
      <c r="R38" s="227"/>
      <c r="S38" s="227"/>
      <c r="T38" s="227"/>
      <c r="U38" s="227"/>
      <c r="V38" s="227"/>
      <c r="W38" s="345">
        <f>W39+W40+W41</f>
        <v>8.1774000000000004</v>
      </c>
      <c r="X38" s="197"/>
      <c r="Y38" s="346"/>
    </row>
    <row r="39" spans="1:25" s="340" customFormat="1" ht="27" customHeight="1">
      <c r="A39" s="196"/>
      <c r="B39" s="351"/>
      <c r="C39" s="352"/>
      <c r="D39" s="202" t="s">
        <v>412</v>
      </c>
      <c r="E39" s="344"/>
      <c r="F39" s="344"/>
      <c r="G39" s="347">
        <v>1</v>
      </c>
      <c r="H39" s="347">
        <v>1</v>
      </c>
      <c r="I39" s="344">
        <v>3.9</v>
      </c>
      <c r="J39" s="344">
        <v>2.73</v>
      </c>
      <c r="K39" s="344"/>
      <c r="L39" s="344"/>
      <c r="M39" s="344"/>
      <c r="N39" s="347">
        <v>35887</v>
      </c>
      <c r="O39" s="347">
        <f t="shared" si="21"/>
        <v>37681.35</v>
      </c>
      <c r="P39" s="313">
        <f t="shared" ref="P39:P41" si="25">O39*H39*12</f>
        <v>452176.19999999995</v>
      </c>
      <c r="Q39" s="313"/>
      <c r="R39" s="313"/>
      <c r="S39" s="313">
        <f t="shared" ref="S39:S41" si="26">Q39*L39*R39</f>
        <v>0</v>
      </c>
      <c r="T39" s="313"/>
      <c r="U39" s="313"/>
      <c r="V39" s="313">
        <f t="shared" ref="V39:V41" si="27">T39*M39*U39</f>
        <v>0</v>
      </c>
      <c r="W39" s="338">
        <f t="shared" si="19"/>
        <v>4.5217619999999998</v>
      </c>
      <c r="X39" s="344"/>
      <c r="Y39" s="346"/>
    </row>
    <row r="40" spans="1:25" s="340" customFormat="1" ht="27" customHeight="1">
      <c r="A40" s="196"/>
      <c r="B40" s="351"/>
      <c r="C40" s="352"/>
      <c r="D40" s="202" t="s">
        <v>413</v>
      </c>
      <c r="E40" s="344"/>
      <c r="F40" s="344"/>
      <c r="G40" s="347">
        <v>1</v>
      </c>
      <c r="H40" s="347">
        <v>1</v>
      </c>
      <c r="I40" s="344">
        <v>3.31</v>
      </c>
      <c r="J40" s="344">
        <v>1.93</v>
      </c>
      <c r="K40" s="344"/>
      <c r="L40" s="344"/>
      <c r="M40" s="344"/>
      <c r="N40" s="347">
        <v>29013</v>
      </c>
      <c r="O40" s="347">
        <f t="shared" si="21"/>
        <v>30463.65</v>
      </c>
      <c r="P40" s="313">
        <f t="shared" si="25"/>
        <v>365563.80000000005</v>
      </c>
      <c r="Q40" s="313"/>
      <c r="R40" s="313"/>
      <c r="S40" s="313">
        <f t="shared" si="26"/>
        <v>0</v>
      </c>
      <c r="T40" s="313"/>
      <c r="U40" s="313"/>
      <c r="V40" s="313">
        <f t="shared" si="27"/>
        <v>0</v>
      </c>
      <c r="W40" s="338">
        <f t="shared" si="19"/>
        <v>3.6556380000000006</v>
      </c>
      <c r="X40" s="344"/>
      <c r="Y40" s="346"/>
    </row>
    <row r="41" spans="1:25" s="340" customFormat="1" ht="27" customHeight="1">
      <c r="A41" s="196"/>
      <c r="B41" s="344"/>
      <c r="C41" s="344"/>
      <c r="D41" s="202" t="s">
        <v>178</v>
      </c>
      <c r="E41" s="344"/>
      <c r="F41" s="344"/>
      <c r="G41" s="347"/>
      <c r="H41" s="347"/>
      <c r="I41" s="344"/>
      <c r="J41" s="344"/>
      <c r="K41" s="344"/>
      <c r="L41" s="344"/>
      <c r="M41" s="344"/>
      <c r="N41" s="347"/>
      <c r="O41" s="347"/>
      <c r="P41" s="313">
        <f t="shared" si="25"/>
        <v>0</v>
      </c>
      <c r="Q41" s="313"/>
      <c r="R41" s="313"/>
      <c r="S41" s="313">
        <f t="shared" si="26"/>
        <v>0</v>
      </c>
      <c r="T41" s="313"/>
      <c r="U41" s="313"/>
      <c r="V41" s="313">
        <f t="shared" si="27"/>
        <v>0</v>
      </c>
      <c r="W41" s="338">
        <f t="shared" si="19"/>
        <v>0</v>
      </c>
      <c r="X41" s="344"/>
      <c r="Y41" s="346"/>
    </row>
    <row r="42" spans="1:25" s="340" customFormat="1" ht="27" customHeight="1">
      <c r="A42" s="196"/>
      <c r="B42" s="197" t="s">
        <v>444</v>
      </c>
      <c r="C42" s="197" t="s">
        <v>96</v>
      </c>
      <c r="D42" s="34" t="s">
        <v>414</v>
      </c>
      <c r="E42" s="197"/>
      <c r="F42" s="197"/>
      <c r="G42" s="227"/>
      <c r="H42" s="227"/>
      <c r="I42" s="197"/>
      <c r="J42" s="197"/>
      <c r="K42" s="197"/>
      <c r="L42" s="197"/>
      <c r="M42" s="197"/>
      <c r="N42" s="227"/>
      <c r="O42" s="349"/>
      <c r="P42" s="227"/>
      <c r="Q42" s="227"/>
      <c r="R42" s="227"/>
      <c r="S42" s="227"/>
      <c r="T42" s="227"/>
      <c r="U42" s="227"/>
      <c r="V42" s="227"/>
      <c r="W42" s="353">
        <f>W43</f>
        <v>0</v>
      </c>
      <c r="X42" s="197"/>
      <c r="Y42" s="346"/>
    </row>
    <row r="43" spans="1:25" s="340" customFormat="1" ht="27" customHeight="1">
      <c r="A43" s="196"/>
      <c r="B43" s="344"/>
      <c r="C43" s="344"/>
      <c r="D43" s="202" t="s">
        <v>415</v>
      </c>
      <c r="E43" s="344"/>
      <c r="F43" s="344"/>
      <c r="G43" s="347"/>
      <c r="H43" s="347"/>
      <c r="I43" s="344"/>
      <c r="J43" s="344"/>
      <c r="K43" s="344"/>
      <c r="L43" s="344"/>
      <c r="M43" s="344"/>
      <c r="N43" s="347"/>
      <c r="O43" s="347"/>
      <c r="P43" s="313">
        <f t="shared" ref="P43" si="28">O43*H43*12</f>
        <v>0</v>
      </c>
      <c r="Q43" s="313"/>
      <c r="R43" s="313"/>
      <c r="S43" s="313">
        <f t="shared" ref="S43" si="29">Q43*L43*R43</f>
        <v>0</v>
      </c>
      <c r="T43" s="313"/>
      <c r="U43" s="313"/>
      <c r="V43" s="313">
        <f t="shared" ref="V43" si="30">T43*M43*U43</f>
        <v>0</v>
      </c>
      <c r="W43" s="104">
        <f t="shared" ref="W43" si="31">V43+S43+P43</f>
        <v>0</v>
      </c>
      <c r="X43" s="344"/>
      <c r="Y43" s="346"/>
    </row>
    <row r="44" spans="1:25" s="340" customFormat="1" ht="27" customHeight="1">
      <c r="A44" s="196"/>
      <c r="B44" s="197" t="s">
        <v>445</v>
      </c>
      <c r="C44" s="197" t="s">
        <v>416</v>
      </c>
      <c r="D44" s="34" t="s">
        <v>417</v>
      </c>
      <c r="E44" s="197"/>
      <c r="F44" s="197"/>
      <c r="G44" s="227"/>
      <c r="H44" s="227"/>
      <c r="I44" s="197"/>
      <c r="J44" s="197"/>
      <c r="K44" s="197"/>
      <c r="L44" s="197"/>
      <c r="M44" s="197"/>
      <c r="N44" s="227"/>
      <c r="O44" s="349"/>
      <c r="P44" s="227"/>
      <c r="Q44" s="227"/>
      <c r="R44" s="227"/>
      <c r="S44" s="227"/>
      <c r="T44" s="227"/>
      <c r="U44" s="227"/>
      <c r="V44" s="227"/>
      <c r="W44" s="345">
        <f>W45</f>
        <v>4.7953080000000003</v>
      </c>
      <c r="X44" s="197"/>
      <c r="Y44" s="346"/>
    </row>
    <row r="45" spans="1:25" s="340" customFormat="1" ht="27" customHeight="1">
      <c r="A45" s="196"/>
      <c r="B45" s="344"/>
      <c r="C45" s="344"/>
      <c r="D45" s="202" t="s">
        <v>418</v>
      </c>
      <c r="E45" s="344"/>
      <c r="F45" s="344"/>
      <c r="G45" s="347">
        <v>1</v>
      </c>
      <c r="H45" s="347">
        <v>1</v>
      </c>
      <c r="I45" s="344">
        <v>4.3499999999999996</v>
      </c>
      <c r="J45" s="344">
        <v>2.54</v>
      </c>
      <c r="K45" s="344"/>
      <c r="L45" s="344"/>
      <c r="M45" s="344"/>
      <c r="N45" s="347">
        <v>38058</v>
      </c>
      <c r="O45" s="347">
        <f t="shared" si="21"/>
        <v>39960.9</v>
      </c>
      <c r="P45" s="313">
        <f t="shared" ref="P45" si="32">O45*H45*12</f>
        <v>479530.80000000005</v>
      </c>
      <c r="Q45" s="313"/>
      <c r="R45" s="313"/>
      <c r="S45" s="313">
        <f t="shared" ref="S45" si="33">Q45*L45*R45</f>
        <v>0</v>
      </c>
      <c r="T45" s="313"/>
      <c r="U45" s="313"/>
      <c r="V45" s="313">
        <f t="shared" ref="V45" si="34">T45*M45*U45</f>
        <v>0</v>
      </c>
      <c r="W45" s="338">
        <f t="shared" ref="W45" si="35">(V45+S45+P45)/100000</f>
        <v>4.7953080000000003</v>
      </c>
      <c r="X45" s="344"/>
      <c r="Y45" s="346"/>
    </row>
    <row r="46" spans="1:25" s="340" customFormat="1" ht="27" customHeight="1">
      <c r="A46" s="196"/>
      <c r="B46" s="197" t="s">
        <v>446</v>
      </c>
      <c r="C46" s="197" t="s">
        <v>419</v>
      </c>
      <c r="D46" s="34" t="s">
        <v>420</v>
      </c>
      <c r="E46" s="197"/>
      <c r="F46" s="197"/>
      <c r="G46" s="227"/>
      <c r="H46" s="227"/>
      <c r="I46" s="197"/>
      <c r="J46" s="197"/>
      <c r="K46" s="197"/>
      <c r="L46" s="197"/>
      <c r="M46" s="197"/>
      <c r="N46" s="227"/>
      <c r="O46" s="349">
        <f t="shared" si="21"/>
        <v>0</v>
      </c>
      <c r="P46" s="227"/>
      <c r="Q46" s="227"/>
      <c r="R46" s="227"/>
      <c r="S46" s="227"/>
      <c r="T46" s="227"/>
      <c r="U46" s="227"/>
      <c r="V46" s="227"/>
      <c r="W46" s="345">
        <f>W47+W48</f>
        <v>3.1688999999999998</v>
      </c>
      <c r="X46" s="197"/>
      <c r="Y46" s="346"/>
    </row>
    <row r="47" spans="1:25" s="340" customFormat="1" ht="27" customHeight="1">
      <c r="A47" s="196"/>
      <c r="B47" s="344"/>
      <c r="C47" s="344"/>
      <c r="D47" s="354" t="s">
        <v>421</v>
      </c>
      <c r="E47" s="344"/>
      <c r="F47" s="344"/>
      <c r="G47" s="347">
        <v>1</v>
      </c>
      <c r="H47" s="347">
        <v>1</v>
      </c>
      <c r="I47" s="344">
        <v>2.87</v>
      </c>
      <c r="J47" s="344">
        <v>1.67</v>
      </c>
      <c r="K47" s="344"/>
      <c r="L47" s="344"/>
      <c r="M47" s="344"/>
      <c r="N47" s="347">
        <v>25150</v>
      </c>
      <c r="O47" s="347">
        <f t="shared" si="21"/>
        <v>26407.5</v>
      </c>
      <c r="P47" s="313">
        <f t="shared" ref="P47:P48" si="36">O47*H47*12</f>
        <v>316890</v>
      </c>
      <c r="Q47" s="313"/>
      <c r="R47" s="313"/>
      <c r="S47" s="313">
        <f t="shared" ref="S47:S48" si="37">Q47*L47*R47</f>
        <v>0</v>
      </c>
      <c r="T47" s="313"/>
      <c r="U47" s="313"/>
      <c r="V47" s="313">
        <f t="shared" ref="V47:V48" si="38">T47*M47*U47</f>
        <v>0</v>
      </c>
      <c r="W47" s="104">
        <f t="shared" ref="W47" si="39">(V47+S47+P47)/100000</f>
        <v>3.1688999999999998</v>
      </c>
      <c r="X47" s="344"/>
      <c r="Y47" s="346"/>
    </row>
    <row r="48" spans="1:25" s="340" customFormat="1" ht="27" customHeight="1">
      <c r="A48" s="196"/>
      <c r="B48" s="344"/>
      <c r="C48" s="344"/>
      <c r="D48" s="202" t="s">
        <v>178</v>
      </c>
      <c r="E48" s="344"/>
      <c r="F48" s="344"/>
      <c r="G48" s="347"/>
      <c r="H48" s="347"/>
      <c r="I48" s="344"/>
      <c r="J48" s="344"/>
      <c r="K48" s="344"/>
      <c r="L48" s="344"/>
      <c r="M48" s="344"/>
      <c r="N48" s="347"/>
      <c r="O48" s="347">
        <f t="shared" si="21"/>
        <v>0</v>
      </c>
      <c r="P48" s="313">
        <f t="shared" si="36"/>
        <v>0</v>
      </c>
      <c r="Q48" s="313"/>
      <c r="R48" s="313"/>
      <c r="S48" s="313">
        <f t="shared" si="37"/>
        <v>0</v>
      </c>
      <c r="T48" s="313"/>
      <c r="U48" s="313"/>
      <c r="V48" s="313">
        <f t="shared" si="38"/>
        <v>0</v>
      </c>
      <c r="W48" s="104">
        <f t="shared" ref="W48" si="40">V48+S48+P48</f>
        <v>0</v>
      </c>
      <c r="X48" s="344"/>
      <c r="Y48" s="346"/>
    </row>
    <row r="49" spans="1:25" s="340" customFormat="1" ht="27" customHeight="1">
      <c r="A49" s="196"/>
      <c r="B49" s="197" t="s">
        <v>447</v>
      </c>
      <c r="C49" s="197"/>
      <c r="D49" s="34" t="s">
        <v>422</v>
      </c>
      <c r="E49" s="197"/>
      <c r="F49" s="197"/>
      <c r="G49" s="227"/>
      <c r="H49" s="227"/>
      <c r="I49" s="197"/>
      <c r="J49" s="197"/>
      <c r="K49" s="197"/>
      <c r="L49" s="197"/>
      <c r="M49" s="197"/>
      <c r="N49" s="227"/>
      <c r="O49" s="349">
        <f t="shared" si="21"/>
        <v>0</v>
      </c>
      <c r="P49" s="227"/>
      <c r="Q49" s="227"/>
      <c r="R49" s="227"/>
      <c r="S49" s="227"/>
      <c r="T49" s="227"/>
      <c r="U49" s="227"/>
      <c r="V49" s="227"/>
      <c r="W49" s="345">
        <f>W50+W51+W52+W53+W54</f>
        <v>6.3606059999999998</v>
      </c>
      <c r="X49" s="197"/>
      <c r="Y49" s="346"/>
    </row>
    <row r="50" spans="1:25" s="340" customFormat="1" ht="27" customHeight="1">
      <c r="A50" s="196"/>
      <c r="B50" s="344"/>
      <c r="C50" s="344"/>
      <c r="D50" s="202" t="s">
        <v>493</v>
      </c>
      <c r="E50" s="344"/>
      <c r="F50" s="344"/>
      <c r="G50" s="347">
        <v>1</v>
      </c>
      <c r="H50" s="347">
        <v>1</v>
      </c>
      <c r="I50" s="344">
        <v>3.46</v>
      </c>
      <c r="J50" s="344">
        <v>2.02</v>
      </c>
      <c r="K50" s="344"/>
      <c r="L50" s="344"/>
      <c r="M50" s="344"/>
      <c r="N50" s="347">
        <v>30301</v>
      </c>
      <c r="O50" s="347">
        <f t="shared" si="21"/>
        <v>31816.05</v>
      </c>
      <c r="P50" s="313">
        <f t="shared" ref="P50:P54" si="41">O50*H50*12</f>
        <v>381792.6</v>
      </c>
      <c r="Q50" s="313"/>
      <c r="R50" s="313"/>
      <c r="S50" s="313">
        <f t="shared" ref="S50:S54" si="42">Q50*L50*R50</f>
        <v>0</v>
      </c>
      <c r="T50" s="313"/>
      <c r="U50" s="313"/>
      <c r="V50" s="313">
        <f t="shared" ref="V50:V54" si="43">T50*M50*U50</f>
        <v>0</v>
      </c>
      <c r="W50" s="338">
        <f t="shared" ref="W50:W70" si="44">(V50+S50+P50)/100000</f>
        <v>3.8179259999999999</v>
      </c>
      <c r="X50" s="344"/>
      <c r="Y50" s="346"/>
    </row>
    <row r="51" spans="1:25" s="340" customFormat="1" ht="27" customHeight="1">
      <c r="A51" s="196"/>
      <c r="B51" s="344"/>
      <c r="C51" s="344"/>
      <c r="D51" s="202" t="s">
        <v>494</v>
      </c>
      <c r="E51" s="344"/>
      <c r="F51" s="344"/>
      <c r="G51" s="347">
        <v>1</v>
      </c>
      <c r="H51" s="347">
        <v>1</v>
      </c>
      <c r="I51" s="344">
        <v>2.31</v>
      </c>
      <c r="J51" s="344">
        <v>1.34</v>
      </c>
      <c r="K51" s="344"/>
      <c r="L51" s="344"/>
      <c r="M51" s="344"/>
      <c r="N51" s="347">
        <v>20180</v>
      </c>
      <c r="O51" s="347">
        <f t="shared" si="21"/>
        <v>21189</v>
      </c>
      <c r="P51" s="313">
        <f t="shared" si="41"/>
        <v>254268</v>
      </c>
      <c r="Q51" s="313"/>
      <c r="R51" s="313"/>
      <c r="S51" s="313">
        <f t="shared" si="42"/>
        <v>0</v>
      </c>
      <c r="T51" s="313"/>
      <c r="U51" s="313"/>
      <c r="V51" s="313">
        <f t="shared" si="43"/>
        <v>0</v>
      </c>
      <c r="W51" s="338">
        <f t="shared" si="44"/>
        <v>2.5426799999999998</v>
      </c>
      <c r="X51" s="202"/>
      <c r="Y51" s="346"/>
    </row>
    <row r="52" spans="1:25" s="340" customFormat="1" ht="27" customHeight="1">
      <c r="A52" s="196"/>
      <c r="B52" s="344"/>
      <c r="C52" s="344"/>
      <c r="D52" s="202" t="s">
        <v>495</v>
      </c>
      <c r="E52" s="344"/>
      <c r="F52" s="344"/>
      <c r="G52" s="347">
        <v>0</v>
      </c>
      <c r="H52" s="347">
        <v>0</v>
      </c>
      <c r="I52" s="344"/>
      <c r="J52" s="344"/>
      <c r="K52" s="344"/>
      <c r="L52" s="344"/>
      <c r="M52" s="344"/>
      <c r="N52" s="347"/>
      <c r="O52" s="347"/>
      <c r="P52" s="313">
        <f t="shared" si="41"/>
        <v>0</v>
      </c>
      <c r="Q52" s="313"/>
      <c r="R52" s="313"/>
      <c r="S52" s="313">
        <f t="shared" si="42"/>
        <v>0</v>
      </c>
      <c r="T52" s="313"/>
      <c r="U52" s="313"/>
      <c r="V52" s="313">
        <f t="shared" si="43"/>
        <v>0</v>
      </c>
      <c r="W52" s="338">
        <f t="shared" si="44"/>
        <v>0</v>
      </c>
      <c r="X52" s="344"/>
      <c r="Y52" s="346"/>
    </row>
    <row r="53" spans="1:25" s="340" customFormat="1" ht="27" customHeight="1">
      <c r="A53" s="196"/>
      <c r="B53" s="344"/>
      <c r="C53" s="344"/>
      <c r="D53" s="202" t="s">
        <v>496</v>
      </c>
      <c r="E53" s="344"/>
      <c r="F53" s="344"/>
      <c r="G53" s="347">
        <v>1</v>
      </c>
      <c r="H53" s="347">
        <v>1</v>
      </c>
      <c r="I53" s="348">
        <v>2</v>
      </c>
      <c r="J53" s="344"/>
      <c r="K53" s="344"/>
      <c r="L53" s="344"/>
      <c r="M53" s="344"/>
      <c r="N53" s="347"/>
      <c r="O53" s="347"/>
      <c r="P53" s="313">
        <f t="shared" si="41"/>
        <v>0</v>
      </c>
      <c r="Q53" s="313"/>
      <c r="R53" s="313"/>
      <c r="S53" s="313">
        <f t="shared" si="42"/>
        <v>0</v>
      </c>
      <c r="T53" s="313"/>
      <c r="U53" s="313"/>
      <c r="V53" s="313">
        <f t="shared" si="43"/>
        <v>0</v>
      </c>
      <c r="W53" s="338">
        <f t="shared" si="44"/>
        <v>0</v>
      </c>
      <c r="X53" s="344"/>
      <c r="Y53" s="346"/>
    </row>
    <row r="54" spans="1:25" s="340" customFormat="1" ht="27" customHeight="1">
      <c r="A54" s="196"/>
      <c r="B54" s="344"/>
      <c r="C54" s="344"/>
      <c r="D54" s="202" t="s">
        <v>178</v>
      </c>
      <c r="E54" s="344"/>
      <c r="F54" s="344"/>
      <c r="G54" s="347"/>
      <c r="H54" s="347"/>
      <c r="I54" s="344"/>
      <c r="J54" s="344"/>
      <c r="K54" s="344"/>
      <c r="L54" s="344"/>
      <c r="M54" s="344"/>
      <c r="N54" s="347"/>
      <c r="O54" s="347"/>
      <c r="P54" s="313">
        <f t="shared" si="41"/>
        <v>0</v>
      </c>
      <c r="Q54" s="313"/>
      <c r="R54" s="313"/>
      <c r="S54" s="313">
        <f t="shared" si="42"/>
        <v>0</v>
      </c>
      <c r="T54" s="313"/>
      <c r="U54" s="313"/>
      <c r="V54" s="313">
        <f t="shared" si="43"/>
        <v>0</v>
      </c>
      <c r="W54" s="338">
        <f t="shared" si="44"/>
        <v>0</v>
      </c>
      <c r="X54" s="344"/>
      <c r="Y54" s="346"/>
    </row>
    <row r="55" spans="1:25" s="340" customFormat="1" ht="27" customHeight="1">
      <c r="A55" s="196"/>
      <c r="B55" s="197" t="s">
        <v>448</v>
      </c>
      <c r="C55" s="197"/>
      <c r="D55" s="34" t="s">
        <v>423</v>
      </c>
      <c r="E55" s="197"/>
      <c r="F55" s="197"/>
      <c r="G55" s="227"/>
      <c r="H55" s="227"/>
      <c r="I55" s="197"/>
      <c r="J55" s="197"/>
      <c r="K55" s="197"/>
      <c r="L55" s="197"/>
      <c r="M55" s="197"/>
      <c r="N55" s="227"/>
      <c r="O55" s="349"/>
      <c r="P55" s="227"/>
      <c r="Q55" s="227"/>
      <c r="R55" s="227"/>
      <c r="S55" s="227"/>
      <c r="T55" s="227"/>
      <c r="U55" s="227"/>
      <c r="V55" s="227"/>
      <c r="W55" s="345">
        <f>W56+W57+W58+W59</f>
        <v>4.8470940000000002</v>
      </c>
      <c r="X55" s="197"/>
      <c r="Y55" s="346"/>
    </row>
    <row r="56" spans="1:25" s="340" customFormat="1" ht="27" customHeight="1">
      <c r="A56" s="196"/>
      <c r="B56" s="344"/>
      <c r="C56" s="344"/>
      <c r="D56" s="202" t="s">
        <v>424</v>
      </c>
      <c r="E56" s="344"/>
      <c r="F56" s="344"/>
      <c r="G56" s="347">
        <v>2</v>
      </c>
      <c r="H56" s="347">
        <v>2</v>
      </c>
      <c r="I56" s="344">
        <v>3.06</v>
      </c>
      <c r="J56" s="344">
        <v>1.78</v>
      </c>
      <c r="K56" s="344"/>
      <c r="L56" s="344"/>
      <c r="M56" s="344"/>
      <c r="N56" s="347">
        <v>13400</v>
      </c>
      <c r="O56" s="347">
        <f t="shared" si="21"/>
        <v>14070</v>
      </c>
      <c r="P56" s="313">
        <f t="shared" ref="P56:P59" si="45">O56*H56*12</f>
        <v>337680</v>
      </c>
      <c r="Q56" s="313"/>
      <c r="R56" s="313"/>
      <c r="S56" s="313">
        <f t="shared" ref="S56:S59" si="46">Q56*L56*R56</f>
        <v>0</v>
      </c>
      <c r="T56" s="313"/>
      <c r="U56" s="313"/>
      <c r="V56" s="313">
        <f t="shared" ref="V56:V59" si="47">T56*M56*U56</f>
        <v>0</v>
      </c>
      <c r="W56" s="338">
        <f t="shared" si="44"/>
        <v>3.3767999999999998</v>
      </c>
      <c r="X56" s="344"/>
      <c r="Y56" s="346"/>
    </row>
    <row r="57" spans="1:25" s="340" customFormat="1" ht="27" customHeight="1">
      <c r="A57" s="196"/>
      <c r="B57" s="344"/>
      <c r="C57" s="344"/>
      <c r="D57" s="202" t="s">
        <v>425</v>
      </c>
      <c r="E57" s="344"/>
      <c r="F57" s="344"/>
      <c r="G57" s="347">
        <v>1</v>
      </c>
      <c r="H57" s="347">
        <v>1</v>
      </c>
      <c r="I57" s="344">
        <v>1.33</v>
      </c>
      <c r="J57" s="344">
        <v>0.78</v>
      </c>
      <c r="K57" s="344"/>
      <c r="L57" s="344"/>
      <c r="M57" s="344"/>
      <c r="N57" s="347">
        <v>11669</v>
      </c>
      <c r="O57" s="347">
        <f t="shared" si="21"/>
        <v>12252.45</v>
      </c>
      <c r="P57" s="313">
        <f t="shared" si="45"/>
        <v>147029.40000000002</v>
      </c>
      <c r="Q57" s="313"/>
      <c r="R57" s="313"/>
      <c r="S57" s="313">
        <f t="shared" si="46"/>
        <v>0</v>
      </c>
      <c r="T57" s="313"/>
      <c r="U57" s="313"/>
      <c r="V57" s="313">
        <f t="shared" si="47"/>
        <v>0</v>
      </c>
      <c r="W57" s="338">
        <f t="shared" si="44"/>
        <v>1.4702940000000002</v>
      </c>
      <c r="X57" s="344"/>
      <c r="Y57" s="346"/>
    </row>
    <row r="58" spans="1:25" s="340" customFormat="1" ht="27" customHeight="1">
      <c r="A58" s="196"/>
      <c r="B58" s="344"/>
      <c r="C58" s="344"/>
      <c r="D58" s="202" t="s">
        <v>426</v>
      </c>
      <c r="E58" s="344"/>
      <c r="F58" s="344"/>
      <c r="G58" s="347">
        <v>0</v>
      </c>
      <c r="H58" s="347">
        <v>0</v>
      </c>
      <c r="I58" s="344"/>
      <c r="J58" s="344"/>
      <c r="K58" s="344"/>
      <c r="L58" s="344"/>
      <c r="M58" s="344"/>
      <c r="N58" s="347"/>
      <c r="O58" s="347"/>
      <c r="P58" s="313">
        <f t="shared" si="45"/>
        <v>0</v>
      </c>
      <c r="Q58" s="313"/>
      <c r="R58" s="313"/>
      <c r="S58" s="313">
        <f t="shared" si="46"/>
        <v>0</v>
      </c>
      <c r="T58" s="313">
        <v>8000</v>
      </c>
      <c r="U58" s="313">
        <v>12</v>
      </c>
      <c r="V58" s="313">
        <f t="shared" si="47"/>
        <v>0</v>
      </c>
      <c r="W58" s="338">
        <f t="shared" si="44"/>
        <v>0</v>
      </c>
      <c r="X58" s="202" t="s">
        <v>726</v>
      </c>
      <c r="Y58" s="346"/>
    </row>
    <row r="59" spans="1:25" s="340" customFormat="1" ht="27" customHeight="1">
      <c r="A59" s="196"/>
      <c r="B59" s="344"/>
      <c r="C59" s="344"/>
      <c r="D59" s="202" t="s">
        <v>178</v>
      </c>
      <c r="E59" s="344"/>
      <c r="F59" s="344"/>
      <c r="G59" s="347"/>
      <c r="H59" s="347"/>
      <c r="I59" s="344"/>
      <c r="J59" s="344"/>
      <c r="K59" s="344"/>
      <c r="L59" s="344"/>
      <c r="M59" s="344"/>
      <c r="N59" s="347"/>
      <c r="O59" s="347"/>
      <c r="P59" s="313">
        <f t="shared" si="45"/>
        <v>0</v>
      </c>
      <c r="Q59" s="313"/>
      <c r="R59" s="313"/>
      <c r="S59" s="313">
        <f t="shared" si="46"/>
        <v>0</v>
      </c>
      <c r="T59" s="313"/>
      <c r="U59" s="313"/>
      <c r="V59" s="313">
        <f t="shared" si="47"/>
        <v>0</v>
      </c>
      <c r="W59" s="338">
        <f t="shared" si="44"/>
        <v>0</v>
      </c>
      <c r="X59" s="344"/>
      <c r="Y59" s="346"/>
    </row>
    <row r="60" spans="1:25" s="340" customFormat="1" ht="27" customHeight="1">
      <c r="A60" s="196"/>
      <c r="B60" s="197" t="s">
        <v>449</v>
      </c>
      <c r="C60" s="197"/>
      <c r="D60" s="34" t="s">
        <v>427</v>
      </c>
      <c r="E60" s="197"/>
      <c r="F60" s="197"/>
      <c r="G60" s="227"/>
      <c r="H60" s="227"/>
      <c r="I60" s="197"/>
      <c r="J60" s="197"/>
      <c r="K60" s="197"/>
      <c r="L60" s="197"/>
      <c r="M60" s="197"/>
      <c r="N60" s="227"/>
      <c r="O60" s="349"/>
      <c r="P60" s="227"/>
      <c r="Q60" s="227"/>
      <c r="R60" s="227"/>
      <c r="S60" s="227"/>
      <c r="T60" s="227"/>
      <c r="U60" s="227"/>
      <c r="V60" s="227"/>
      <c r="W60" s="353">
        <f>W61</f>
        <v>0</v>
      </c>
      <c r="X60" s="197"/>
      <c r="Y60" s="346"/>
    </row>
    <row r="61" spans="1:25" s="340" customFormat="1" ht="27" customHeight="1">
      <c r="A61" s="196"/>
      <c r="B61" s="344"/>
      <c r="C61" s="344"/>
      <c r="D61" s="355" t="s">
        <v>415</v>
      </c>
      <c r="E61" s="344"/>
      <c r="F61" s="344"/>
      <c r="G61" s="347"/>
      <c r="H61" s="347"/>
      <c r="I61" s="344"/>
      <c r="J61" s="344"/>
      <c r="K61" s="344"/>
      <c r="L61" s="344"/>
      <c r="M61" s="344"/>
      <c r="N61" s="347"/>
      <c r="O61" s="347"/>
      <c r="P61" s="313">
        <f t="shared" ref="P61" si="48">O61*H61*12</f>
        <v>0</v>
      </c>
      <c r="Q61" s="313"/>
      <c r="R61" s="313"/>
      <c r="S61" s="313">
        <f t="shared" ref="S61" si="49">Q61*L61*R61</f>
        <v>0</v>
      </c>
      <c r="T61" s="313"/>
      <c r="U61" s="313"/>
      <c r="V61" s="313">
        <f t="shared" ref="V61" si="50">T61*M61*U61</f>
        <v>0</v>
      </c>
      <c r="W61" s="338">
        <f t="shared" si="44"/>
        <v>0</v>
      </c>
      <c r="X61" s="344"/>
      <c r="Y61" s="346"/>
    </row>
    <row r="62" spans="1:25" s="340" customFormat="1" ht="27" customHeight="1">
      <c r="A62" s="196"/>
      <c r="B62" s="197" t="s">
        <v>450</v>
      </c>
      <c r="C62" s="197"/>
      <c r="D62" s="34" t="s">
        <v>428</v>
      </c>
      <c r="E62" s="197"/>
      <c r="F62" s="197"/>
      <c r="G62" s="227"/>
      <c r="H62" s="227"/>
      <c r="I62" s="197"/>
      <c r="J62" s="197"/>
      <c r="K62" s="197"/>
      <c r="L62" s="197"/>
      <c r="M62" s="197"/>
      <c r="N62" s="227"/>
      <c r="O62" s="349"/>
      <c r="P62" s="227"/>
      <c r="Q62" s="227"/>
      <c r="R62" s="227"/>
      <c r="S62" s="227"/>
      <c r="T62" s="227"/>
      <c r="U62" s="227"/>
      <c r="V62" s="227"/>
      <c r="W62" s="353">
        <f>W63</f>
        <v>0</v>
      </c>
      <c r="X62" s="197"/>
      <c r="Y62" s="346"/>
    </row>
    <row r="63" spans="1:25" s="340" customFormat="1" ht="27" customHeight="1">
      <c r="A63" s="196"/>
      <c r="B63" s="344"/>
      <c r="C63" s="344"/>
      <c r="D63" s="202" t="s">
        <v>415</v>
      </c>
      <c r="E63" s="344"/>
      <c r="F63" s="344"/>
      <c r="G63" s="347"/>
      <c r="H63" s="347"/>
      <c r="I63" s="344"/>
      <c r="J63" s="344"/>
      <c r="K63" s="344"/>
      <c r="L63" s="344"/>
      <c r="M63" s="344"/>
      <c r="N63" s="347"/>
      <c r="O63" s="347"/>
      <c r="P63" s="313">
        <f t="shared" ref="P63" si="51">O63*H63*12</f>
        <v>0</v>
      </c>
      <c r="Q63" s="313"/>
      <c r="R63" s="313"/>
      <c r="S63" s="313">
        <f t="shared" ref="S63" si="52">Q63*L63*R63</f>
        <v>0</v>
      </c>
      <c r="T63" s="313"/>
      <c r="U63" s="313"/>
      <c r="V63" s="313">
        <f t="shared" ref="V63" si="53">T63*M63*U63</f>
        <v>0</v>
      </c>
      <c r="W63" s="338">
        <f t="shared" si="44"/>
        <v>0</v>
      </c>
      <c r="X63" s="344"/>
      <c r="Y63" s="346"/>
    </row>
    <row r="64" spans="1:25" s="340" customFormat="1" ht="27" customHeight="1">
      <c r="A64" s="196"/>
      <c r="B64" s="197" t="s">
        <v>451</v>
      </c>
      <c r="C64" s="197" t="s">
        <v>429</v>
      </c>
      <c r="D64" s="34" t="s">
        <v>406</v>
      </c>
      <c r="E64" s="197"/>
      <c r="F64" s="197"/>
      <c r="G64" s="227"/>
      <c r="H64" s="227"/>
      <c r="I64" s="197"/>
      <c r="J64" s="197"/>
      <c r="K64" s="197"/>
      <c r="L64" s="197"/>
      <c r="M64" s="197"/>
      <c r="N64" s="227"/>
      <c r="O64" s="349"/>
      <c r="P64" s="227"/>
      <c r="Q64" s="227"/>
      <c r="R64" s="227"/>
      <c r="S64" s="227"/>
      <c r="T64" s="227"/>
      <c r="U64" s="227"/>
      <c r="V64" s="227"/>
      <c r="W64" s="353">
        <f>W65+W66+W67+W68</f>
        <v>50.946840000000002</v>
      </c>
      <c r="X64" s="197"/>
      <c r="Y64" s="346"/>
    </row>
    <row r="65" spans="1:25" s="340" customFormat="1" ht="27" customHeight="1">
      <c r="A65" s="196"/>
      <c r="B65" s="351"/>
      <c r="C65" s="356"/>
      <c r="D65" s="202" t="s">
        <v>581</v>
      </c>
      <c r="E65" s="344"/>
      <c r="F65" s="344"/>
      <c r="G65" s="347">
        <v>8</v>
      </c>
      <c r="H65" s="347">
        <v>8</v>
      </c>
      <c r="I65" s="344">
        <v>28.75</v>
      </c>
      <c r="J65" s="344">
        <v>16.77</v>
      </c>
      <c r="K65" s="344"/>
      <c r="L65" s="344">
        <v>2</v>
      </c>
      <c r="M65" s="344"/>
      <c r="N65" s="347">
        <v>31446</v>
      </c>
      <c r="O65" s="347">
        <f t="shared" si="21"/>
        <v>33018.300000000003</v>
      </c>
      <c r="P65" s="313">
        <f t="shared" ref="P65:P68" si="54">O65*H65*12</f>
        <v>3169756.8000000003</v>
      </c>
      <c r="Q65" s="313"/>
      <c r="R65" s="313"/>
      <c r="S65" s="313">
        <f t="shared" ref="S65:S68" si="55">Q65*L65*R65</f>
        <v>0</v>
      </c>
      <c r="T65" s="313"/>
      <c r="U65" s="313"/>
      <c r="V65" s="313">
        <f t="shared" ref="V65:V68" si="56">T65*M65*U65</f>
        <v>0</v>
      </c>
      <c r="W65" s="338">
        <f t="shared" si="44"/>
        <v>31.697568000000004</v>
      </c>
      <c r="X65" s="344"/>
      <c r="Y65" s="346"/>
    </row>
    <row r="66" spans="1:25" s="340" customFormat="1" ht="27" customHeight="1">
      <c r="A66" s="196"/>
      <c r="B66" s="351"/>
      <c r="C66" s="356"/>
      <c r="D66" s="202" t="s">
        <v>430</v>
      </c>
      <c r="E66" s="344"/>
      <c r="F66" s="344"/>
      <c r="G66" s="347">
        <v>8</v>
      </c>
      <c r="H66" s="347">
        <v>6</v>
      </c>
      <c r="I66" s="344">
        <v>17.46</v>
      </c>
      <c r="J66" s="344">
        <v>10.18</v>
      </c>
      <c r="K66" s="344"/>
      <c r="L66" s="344">
        <v>4</v>
      </c>
      <c r="M66" s="344"/>
      <c r="N66" s="347">
        <v>25462</v>
      </c>
      <c r="O66" s="347">
        <f t="shared" si="21"/>
        <v>26735.1</v>
      </c>
      <c r="P66" s="313">
        <f t="shared" si="54"/>
        <v>1924927.1999999997</v>
      </c>
      <c r="Q66" s="313"/>
      <c r="R66" s="313"/>
      <c r="S66" s="313">
        <f t="shared" si="55"/>
        <v>0</v>
      </c>
      <c r="T66" s="313"/>
      <c r="U66" s="313"/>
      <c r="V66" s="313">
        <f t="shared" si="56"/>
        <v>0</v>
      </c>
      <c r="W66" s="338">
        <f t="shared" si="44"/>
        <v>19.249271999999998</v>
      </c>
      <c r="X66" s="344"/>
      <c r="Y66" s="346"/>
    </row>
    <row r="67" spans="1:25" s="340" customFormat="1" ht="27" customHeight="1">
      <c r="A67" s="196"/>
      <c r="B67" s="351"/>
      <c r="C67" s="356"/>
      <c r="D67" s="202" t="s">
        <v>431</v>
      </c>
      <c r="E67" s="344"/>
      <c r="F67" s="344"/>
      <c r="G67" s="347">
        <v>0</v>
      </c>
      <c r="H67" s="347">
        <v>0</v>
      </c>
      <c r="I67" s="344"/>
      <c r="J67" s="344"/>
      <c r="K67" s="344"/>
      <c r="L67" s="344"/>
      <c r="M67" s="344"/>
      <c r="N67" s="347"/>
      <c r="O67" s="347"/>
      <c r="P67" s="313">
        <f t="shared" si="54"/>
        <v>0</v>
      </c>
      <c r="Q67" s="313"/>
      <c r="R67" s="313"/>
      <c r="S67" s="313">
        <f t="shared" si="55"/>
        <v>0</v>
      </c>
      <c r="T67" s="313"/>
      <c r="U67" s="313"/>
      <c r="V67" s="313">
        <f t="shared" si="56"/>
        <v>0</v>
      </c>
      <c r="W67" s="338">
        <f t="shared" si="44"/>
        <v>0</v>
      </c>
      <c r="X67" s="344"/>
      <c r="Y67" s="346"/>
    </row>
    <row r="68" spans="1:25" s="340" customFormat="1" ht="27" customHeight="1">
      <c r="A68" s="196"/>
      <c r="B68" s="351"/>
      <c r="C68" s="356"/>
      <c r="D68" s="202" t="s">
        <v>178</v>
      </c>
      <c r="E68" s="344"/>
      <c r="F68" s="344"/>
      <c r="G68" s="347"/>
      <c r="H68" s="347"/>
      <c r="I68" s="344"/>
      <c r="J68" s="344"/>
      <c r="K68" s="344"/>
      <c r="L68" s="344"/>
      <c r="M68" s="344"/>
      <c r="N68" s="347"/>
      <c r="O68" s="347"/>
      <c r="P68" s="313">
        <f t="shared" si="54"/>
        <v>0</v>
      </c>
      <c r="Q68" s="313"/>
      <c r="R68" s="313"/>
      <c r="S68" s="313">
        <f t="shared" si="55"/>
        <v>0</v>
      </c>
      <c r="T68" s="313"/>
      <c r="U68" s="313"/>
      <c r="V68" s="313">
        <f t="shared" si="56"/>
        <v>0</v>
      </c>
      <c r="W68" s="338">
        <f t="shared" si="44"/>
        <v>0</v>
      </c>
      <c r="X68" s="344"/>
      <c r="Y68" s="346"/>
    </row>
    <row r="69" spans="1:25" s="340" customFormat="1" ht="27" customHeight="1">
      <c r="A69" s="196"/>
      <c r="B69" s="197" t="s">
        <v>452</v>
      </c>
      <c r="C69" s="197"/>
      <c r="D69" s="34" t="s">
        <v>411</v>
      </c>
      <c r="E69" s="197"/>
      <c r="F69" s="197"/>
      <c r="G69" s="227"/>
      <c r="H69" s="227"/>
      <c r="I69" s="197"/>
      <c r="J69" s="197"/>
      <c r="K69" s="197"/>
      <c r="L69" s="197"/>
      <c r="M69" s="197"/>
      <c r="N69" s="227"/>
      <c r="O69" s="349"/>
      <c r="P69" s="227"/>
      <c r="Q69" s="227"/>
      <c r="R69" s="227"/>
      <c r="S69" s="227"/>
      <c r="T69" s="227"/>
      <c r="U69" s="227"/>
      <c r="V69" s="227"/>
      <c r="W69" s="353">
        <f>W70</f>
        <v>0</v>
      </c>
      <c r="X69" s="197"/>
      <c r="Y69" s="346"/>
    </row>
    <row r="70" spans="1:25" s="340" customFormat="1" ht="27" customHeight="1">
      <c r="A70" s="196"/>
      <c r="B70" s="351"/>
      <c r="C70" s="356"/>
      <c r="D70" s="244"/>
      <c r="E70" s="199"/>
      <c r="F70" s="199"/>
      <c r="G70" s="357"/>
      <c r="H70" s="357"/>
      <c r="I70" s="199"/>
      <c r="J70" s="199"/>
      <c r="K70" s="199"/>
      <c r="L70" s="199"/>
      <c r="M70" s="199"/>
      <c r="N70" s="357"/>
      <c r="O70" s="347"/>
      <c r="P70" s="313">
        <f t="shared" ref="P70" si="57">O70*H70*12</f>
        <v>0</v>
      </c>
      <c r="Q70" s="313"/>
      <c r="R70" s="313"/>
      <c r="S70" s="313">
        <f t="shared" ref="S70" si="58">Q70*L70*R70</f>
        <v>0</v>
      </c>
      <c r="T70" s="313"/>
      <c r="U70" s="313"/>
      <c r="V70" s="313">
        <f t="shared" ref="V70" si="59">T70*M70*U70</f>
        <v>0</v>
      </c>
      <c r="W70" s="338">
        <f t="shared" si="44"/>
        <v>0</v>
      </c>
      <c r="X70" s="344"/>
      <c r="Y70" s="346"/>
    </row>
    <row r="71" spans="1:25" s="340" customFormat="1" ht="30.6" hidden="1" customHeight="1">
      <c r="A71" s="196"/>
      <c r="B71" s="197" t="s">
        <v>432</v>
      </c>
      <c r="C71" s="197" t="s">
        <v>433</v>
      </c>
      <c r="D71" s="34" t="s">
        <v>414</v>
      </c>
      <c r="E71" s="197"/>
      <c r="F71" s="197"/>
      <c r="G71" s="227"/>
      <c r="H71" s="227"/>
      <c r="I71" s="197"/>
      <c r="J71" s="197"/>
      <c r="K71" s="197"/>
      <c r="L71" s="197"/>
      <c r="M71" s="197"/>
      <c r="N71" s="227"/>
      <c r="O71" s="347">
        <f t="shared" si="21"/>
        <v>0</v>
      </c>
      <c r="P71" s="227"/>
      <c r="Q71" s="227"/>
      <c r="R71" s="227"/>
      <c r="S71" s="227"/>
      <c r="T71" s="227"/>
      <c r="U71" s="227"/>
      <c r="V71" s="227"/>
      <c r="W71" s="353">
        <f>W75</f>
        <v>0</v>
      </c>
      <c r="X71" s="197"/>
      <c r="Y71" s="346"/>
    </row>
    <row r="72" spans="1:25" s="340" customFormat="1" ht="27" hidden="1" customHeight="1">
      <c r="A72" s="196"/>
      <c r="B72" s="199"/>
      <c r="C72" s="199"/>
      <c r="D72" s="244" t="s">
        <v>434</v>
      </c>
      <c r="E72" s="199"/>
      <c r="F72" s="199"/>
      <c r="G72" s="357"/>
      <c r="H72" s="357"/>
      <c r="I72" s="199"/>
      <c r="J72" s="199"/>
      <c r="K72" s="199"/>
      <c r="L72" s="199"/>
      <c r="M72" s="199"/>
      <c r="N72" s="357"/>
      <c r="O72" s="347">
        <f t="shared" si="21"/>
        <v>0</v>
      </c>
      <c r="P72" s="357"/>
      <c r="Q72" s="357"/>
      <c r="R72" s="357"/>
      <c r="S72" s="357"/>
      <c r="T72" s="357"/>
      <c r="U72" s="357"/>
      <c r="V72" s="357"/>
      <c r="W72" s="357"/>
      <c r="X72" s="344"/>
      <c r="Y72" s="346"/>
    </row>
    <row r="73" spans="1:25" s="340" customFormat="1" ht="27" hidden="1" customHeight="1">
      <c r="A73" s="196"/>
      <c r="B73" s="199"/>
      <c r="C73" s="199"/>
      <c r="D73" s="244" t="s">
        <v>171</v>
      </c>
      <c r="E73" s="199"/>
      <c r="F73" s="199"/>
      <c r="G73" s="357"/>
      <c r="H73" s="357"/>
      <c r="I73" s="199"/>
      <c r="J73" s="199"/>
      <c r="K73" s="199"/>
      <c r="L73" s="199"/>
      <c r="M73" s="199"/>
      <c r="N73" s="357"/>
      <c r="O73" s="347">
        <f t="shared" si="21"/>
        <v>0</v>
      </c>
      <c r="P73" s="357"/>
      <c r="Q73" s="357"/>
      <c r="R73" s="357"/>
      <c r="S73" s="357"/>
      <c r="T73" s="357"/>
      <c r="U73" s="357"/>
      <c r="V73" s="357"/>
      <c r="W73" s="357"/>
      <c r="X73" s="344"/>
      <c r="Y73" s="346"/>
    </row>
    <row r="74" spans="1:25" s="340" customFormat="1" ht="27" hidden="1" customHeight="1">
      <c r="A74" s="196"/>
      <c r="B74" s="199"/>
      <c r="C74" s="199"/>
      <c r="D74" s="244" t="s">
        <v>178</v>
      </c>
      <c r="E74" s="199"/>
      <c r="F74" s="199"/>
      <c r="G74" s="357"/>
      <c r="H74" s="357"/>
      <c r="I74" s="199"/>
      <c r="J74" s="199"/>
      <c r="K74" s="199"/>
      <c r="L74" s="199"/>
      <c r="M74" s="199"/>
      <c r="N74" s="357"/>
      <c r="O74" s="347">
        <f t="shared" si="21"/>
        <v>0</v>
      </c>
      <c r="P74" s="357"/>
      <c r="Q74" s="357"/>
      <c r="R74" s="357"/>
      <c r="S74" s="357"/>
      <c r="T74" s="357"/>
      <c r="U74" s="357"/>
      <c r="V74" s="357"/>
      <c r="W74" s="357"/>
      <c r="X74" s="344"/>
      <c r="Y74" s="346"/>
    </row>
    <row r="75" spans="1:25" s="340" customFormat="1" ht="27" hidden="1" customHeight="1">
      <c r="A75" s="196"/>
      <c r="B75" s="199"/>
      <c r="C75" s="199"/>
      <c r="D75" s="358" t="s">
        <v>20</v>
      </c>
      <c r="E75" s="199"/>
      <c r="F75" s="199"/>
      <c r="G75" s="357"/>
      <c r="H75" s="357"/>
      <c r="I75" s="199"/>
      <c r="J75" s="199"/>
      <c r="K75" s="199"/>
      <c r="L75" s="199"/>
      <c r="M75" s="199"/>
      <c r="N75" s="357"/>
      <c r="O75" s="347">
        <f t="shared" si="21"/>
        <v>0</v>
      </c>
      <c r="P75" s="357"/>
      <c r="Q75" s="357"/>
      <c r="R75" s="357"/>
      <c r="S75" s="357"/>
      <c r="T75" s="357"/>
      <c r="U75" s="357"/>
      <c r="V75" s="357"/>
      <c r="W75" s="359">
        <f>SUM(W72:W74)</f>
        <v>0</v>
      </c>
      <c r="X75" s="344"/>
      <c r="Y75" s="346"/>
    </row>
    <row r="76" spans="1:25" s="340" customFormat="1" ht="27" customHeight="1">
      <c r="A76" s="196"/>
      <c r="B76" s="197" t="s">
        <v>435</v>
      </c>
      <c r="C76" s="197" t="s">
        <v>436</v>
      </c>
      <c r="D76" s="34" t="s">
        <v>417</v>
      </c>
      <c r="E76" s="197"/>
      <c r="F76" s="197"/>
      <c r="G76" s="227"/>
      <c r="H76" s="227"/>
      <c r="I76" s="197"/>
      <c r="J76" s="197"/>
      <c r="K76" s="197"/>
      <c r="L76" s="197"/>
      <c r="M76" s="197"/>
      <c r="N76" s="227"/>
      <c r="O76" s="349"/>
      <c r="P76" s="227"/>
      <c r="Q76" s="227"/>
      <c r="R76" s="227"/>
      <c r="S76" s="227"/>
      <c r="T76" s="227"/>
      <c r="U76" s="227"/>
      <c r="V76" s="227"/>
      <c r="W76" s="345">
        <f>W77</f>
        <v>20.262815999999997</v>
      </c>
      <c r="X76" s="197"/>
      <c r="Y76" s="346"/>
    </row>
    <row r="77" spans="1:25" s="340" customFormat="1" ht="27" customHeight="1">
      <c r="A77" s="196"/>
      <c r="B77" s="351"/>
      <c r="C77" s="356"/>
      <c r="D77" s="244" t="s">
        <v>437</v>
      </c>
      <c r="E77" s="199"/>
      <c r="F77" s="199"/>
      <c r="G77" s="199">
        <v>8</v>
      </c>
      <c r="H77" s="199">
        <v>8</v>
      </c>
      <c r="I77" s="199">
        <v>18.38</v>
      </c>
      <c r="J77" s="199">
        <v>10.72</v>
      </c>
      <c r="K77" s="199"/>
      <c r="L77" s="199"/>
      <c r="M77" s="199"/>
      <c r="N77" s="357">
        <v>20102</v>
      </c>
      <c r="O77" s="347">
        <f t="shared" si="21"/>
        <v>21107.1</v>
      </c>
      <c r="P77" s="313">
        <f t="shared" ref="P77" si="60">O77*H77*12</f>
        <v>2026281.5999999999</v>
      </c>
      <c r="Q77" s="313"/>
      <c r="R77" s="313"/>
      <c r="S77" s="313">
        <f t="shared" ref="S77" si="61">Q77*L77*R77</f>
        <v>0</v>
      </c>
      <c r="T77" s="313"/>
      <c r="U77" s="313"/>
      <c r="V77" s="313">
        <f t="shared" ref="V77" si="62">T77*M77*U77</f>
        <v>0</v>
      </c>
      <c r="W77" s="338">
        <f t="shared" ref="W77:W90" si="63">(V77+S77+P77)/100000</f>
        <v>20.262815999999997</v>
      </c>
      <c r="X77" s="344"/>
      <c r="Y77" s="346"/>
    </row>
    <row r="78" spans="1:25" s="340" customFormat="1" ht="27" customHeight="1">
      <c r="A78" s="196"/>
      <c r="B78" s="197" t="s">
        <v>453</v>
      </c>
      <c r="C78" s="197" t="s">
        <v>438</v>
      </c>
      <c r="D78" s="34" t="s">
        <v>439</v>
      </c>
      <c r="E78" s="197"/>
      <c r="F78" s="197"/>
      <c r="G78" s="197"/>
      <c r="H78" s="197"/>
      <c r="I78" s="197"/>
      <c r="J78" s="197"/>
      <c r="K78" s="197"/>
      <c r="L78" s="197"/>
      <c r="M78" s="197"/>
      <c r="N78" s="227"/>
      <c r="O78" s="349"/>
      <c r="P78" s="227"/>
      <c r="Q78" s="227"/>
      <c r="R78" s="227"/>
      <c r="S78" s="227"/>
      <c r="T78" s="227"/>
      <c r="U78" s="227"/>
      <c r="V78" s="227"/>
      <c r="W78" s="345">
        <f>W79+W80+W81+W82</f>
        <v>17.542224000000001</v>
      </c>
      <c r="X78" s="197"/>
      <c r="Y78" s="346"/>
    </row>
    <row r="79" spans="1:25" s="340" customFormat="1" ht="27" customHeight="1">
      <c r="A79" s="196"/>
      <c r="B79" s="344"/>
      <c r="C79" s="344"/>
      <c r="D79" s="202" t="s">
        <v>424</v>
      </c>
      <c r="E79" s="344"/>
      <c r="F79" s="344"/>
      <c r="G79" s="344">
        <v>8</v>
      </c>
      <c r="H79" s="344">
        <v>8</v>
      </c>
      <c r="I79" s="344">
        <v>15.91</v>
      </c>
      <c r="J79" s="344">
        <v>9.2799999999999994</v>
      </c>
      <c r="K79" s="344"/>
      <c r="L79" s="344"/>
      <c r="M79" s="344"/>
      <c r="N79" s="347">
        <v>17403</v>
      </c>
      <c r="O79" s="347">
        <f t="shared" si="21"/>
        <v>18273.150000000001</v>
      </c>
      <c r="P79" s="313">
        <f t="shared" ref="P79:P82" si="64">O79*H79*12</f>
        <v>1754222.4000000001</v>
      </c>
      <c r="Q79" s="313"/>
      <c r="R79" s="313"/>
      <c r="S79" s="313">
        <f t="shared" ref="S79:S82" si="65">Q79*L79*R79</f>
        <v>0</v>
      </c>
      <c r="T79" s="313"/>
      <c r="U79" s="313"/>
      <c r="V79" s="313">
        <f t="shared" ref="V79:V82" si="66">T79*M79*U79</f>
        <v>0</v>
      </c>
      <c r="W79" s="338">
        <f t="shared" si="63"/>
        <v>17.542224000000001</v>
      </c>
      <c r="X79" s="344"/>
      <c r="Y79" s="346"/>
    </row>
    <row r="80" spans="1:25" s="340" customFormat="1" ht="27" customHeight="1">
      <c r="A80" s="196"/>
      <c r="B80" s="344"/>
      <c r="C80" s="344"/>
      <c r="D80" s="202" t="s">
        <v>425</v>
      </c>
      <c r="E80" s="344"/>
      <c r="F80" s="344"/>
      <c r="G80" s="344">
        <v>0</v>
      </c>
      <c r="H80" s="344">
        <v>0</v>
      </c>
      <c r="I80" s="344"/>
      <c r="J80" s="344"/>
      <c r="K80" s="344"/>
      <c r="L80" s="344"/>
      <c r="M80" s="344"/>
      <c r="N80" s="347"/>
      <c r="O80" s="347"/>
      <c r="P80" s="313">
        <f t="shared" si="64"/>
        <v>0</v>
      </c>
      <c r="Q80" s="313"/>
      <c r="R80" s="313"/>
      <c r="S80" s="313">
        <f t="shared" si="65"/>
        <v>0</v>
      </c>
      <c r="T80" s="313"/>
      <c r="U80" s="313"/>
      <c r="V80" s="313">
        <f t="shared" si="66"/>
        <v>0</v>
      </c>
      <c r="W80" s="338">
        <f t="shared" si="63"/>
        <v>0</v>
      </c>
      <c r="X80" s="344"/>
      <c r="Y80" s="346"/>
    </row>
    <row r="81" spans="1:25" s="340" customFormat="1" ht="27" customHeight="1">
      <c r="A81" s="196"/>
      <c r="B81" s="344"/>
      <c r="C81" s="344"/>
      <c r="D81" s="202" t="s">
        <v>426</v>
      </c>
      <c r="E81" s="344"/>
      <c r="F81" s="344"/>
      <c r="G81" s="344">
        <v>0</v>
      </c>
      <c r="H81" s="344">
        <v>0</v>
      </c>
      <c r="I81" s="344"/>
      <c r="J81" s="344"/>
      <c r="K81" s="344"/>
      <c r="L81" s="344"/>
      <c r="M81" s="344"/>
      <c r="N81" s="347"/>
      <c r="O81" s="347"/>
      <c r="P81" s="313">
        <f t="shared" si="64"/>
        <v>0</v>
      </c>
      <c r="Q81" s="313"/>
      <c r="R81" s="313"/>
      <c r="S81" s="313">
        <f t="shared" si="65"/>
        <v>0</v>
      </c>
      <c r="T81" s="313"/>
      <c r="U81" s="313"/>
      <c r="V81" s="313">
        <f t="shared" si="66"/>
        <v>0</v>
      </c>
      <c r="W81" s="338">
        <f t="shared" si="63"/>
        <v>0</v>
      </c>
      <c r="X81" s="344"/>
      <c r="Y81" s="346"/>
    </row>
    <row r="82" spans="1:25" s="340" customFormat="1" ht="27" customHeight="1">
      <c r="A82" s="196"/>
      <c r="B82" s="344"/>
      <c r="C82" s="344"/>
      <c r="D82" s="202" t="s">
        <v>178</v>
      </c>
      <c r="E82" s="344"/>
      <c r="F82" s="344"/>
      <c r="G82" s="344"/>
      <c r="H82" s="344"/>
      <c r="I82" s="344"/>
      <c r="J82" s="344"/>
      <c r="K82" s="344"/>
      <c r="L82" s="344"/>
      <c r="M82" s="344"/>
      <c r="N82" s="347"/>
      <c r="O82" s="347"/>
      <c r="P82" s="313">
        <f t="shared" si="64"/>
        <v>0</v>
      </c>
      <c r="Q82" s="313"/>
      <c r="R82" s="313"/>
      <c r="S82" s="313">
        <f t="shared" si="65"/>
        <v>0</v>
      </c>
      <c r="T82" s="313"/>
      <c r="U82" s="313"/>
      <c r="V82" s="313">
        <f t="shared" si="66"/>
        <v>0</v>
      </c>
      <c r="W82" s="338">
        <f t="shared" si="63"/>
        <v>0</v>
      </c>
      <c r="X82" s="344"/>
      <c r="Y82" s="346"/>
    </row>
    <row r="83" spans="1:25" s="340" customFormat="1" ht="27" customHeight="1">
      <c r="A83" s="196"/>
      <c r="B83" s="197" t="s">
        <v>454</v>
      </c>
      <c r="C83" s="197"/>
      <c r="D83" s="34" t="s">
        <v>422</v>
      </c>
      <c r="E83" s="197"/>
      <c r="F83" s="197"/>
      <c r="G83" s="197"/>
      <c r="H83" s="197"/>
      <c r="I83" s="197"/>
      <c r="J83" s="197"/>
      <c r="K83" s="197"/>
      <c r="L83" s="197"/>
      <c r="M83" s="197"/>
      <c r="N83" s="227"/>
      <c r="O83" s="349"/>
      <c r="P83" s="227"/>
      <c r="Q83" s="227"/>
      <c r="R83" s="227"/>
      <c r="S83" s="227"/>
      <c r="T83" s="227"/>
      <c r="U83" s="227"/>
      <c r="V83" s="227"/>
      <c r="W83" s="345">
        <f>W84</f>
        <v>24.661727999999997</v>
      </c>
      <c r="X83" s="197"/>
      <c r="Y83" s="346"/>
    </row>
    <row r="84" spans="1:25" s="340" customFormat="1" ht="27" customHeight="1">
      <c r="A84" s="196"/>
      <c r="B84" s="344"/>
      <c r="C84" s="344"/>
      <c r="D84" s="360" t="s">
        <v>497</v>
      </c>
      <c r="E84" s="344"/>
      <c r="F84" s="344"/>
      <c r="G84" s="344">
        <v>8</v>
      </c>
      <c r="H84" s="344">
        <v>8</v>
      </c>
      <c r="I84" s="344">
        <v>21.45</v>
      </c>
      <c r="J84" s="344">
        <v>12.52</v>
      </c>
      <c r="K84" s="344"/>
      <c r="L84" s="344"/>
      <c r="M84" s="344"/>
      <c r="N84" s="347">
        <v>24466</v>
      </c>
      <c r="O84" s="347">
        <f t="shared" si="21"/>
        <v>25689.3</v>
      </c>
      <c r="P84" s="313">
        <f t="shared" ref="P84" si="67">O84*H84*12</f>
        <v>2466172.7999999998</v>
      </c>
      <c r="Q84" s="313"/>
      <c r="R84" s="313"/>
      <c r="S84" s="313">
        <f t="shared" ref="S84" si="68">Q84*L84*R84</f>
        <v>0</v>
      </c>
      <c r="T84" s="313"/>
      <c r="U84" s="313"/>
      <c r="V84" s="313">
        <f t="shared" ref="V84" si="69">T84*M84*U84</f>
        <v>0</v>
      </c>
      <c r="W84" s="338">
        <f t="shared" si="63"/>
        <v>24.661727999999997</v>
      </c>
      <c r="X84" s="344"/>
      <c r="Y84" s="346"/>
    </row>
    <row r="85" spans="1:25" s="340" customFormat="1" ht="27" customHeight="1">
      <c r="A85" s="196"/>
      <c r="B85" s="197" t="s">
        <v>455</v>
      </c>
      <c r="C85" s="197"/>
      <c r="D85" s="34" t="s">
        <v>440</v>
      </c>
      <c r="E85" s="197"/>
      <c r="F85" s="197"/>
      <c r="G85" s="197"/>
      <c r="H85" s="197"/>
      <c r="I85" s="197"/>
      <c r="J85" s="197"/>
      <c r="K85" s="197"/>
      <c r="L85" s="197"/>
      <c r="M85" s="197"/>
      <c r="N85" s="227"/>
      <c r="O85" s="349"/>
      <c r="P85" s="227"/>
      <c r="Q85" s="227"/>
      <c r="R85" s="227"/>
      <c r="S85" s="227"/>
      <c r="T85" s="227"/>
      <c r="U85" s="227"/>
      <c r="V85" s="227"/>
      <c r="W85" s="353">
        <f>W86</f>
        <v>0</v>
      </c>
      <c r="X85" s="197"/>
      <c r="Y85" s="346"/>
    </row>
    <row r="86" spans="1:25" s="340" customFormat="1" ht="27" customHeight="1">
      <c r="A86" s="196"/>
      <c r="B86" s="344"/>
      <c r="C86" s="344"/>
      <c r="D86" s="202" t="s">
        <v>415</v>
      </c>
      <c r="E86" s="344"/>
      <c r="F86" s="344"/>
      <c r="G86" s="344"/>
      <c r="H86" s="344"/>
      <c r="I86" s="344"/>
      <c r="J86" s="344"/>
      <c r="K86" s="344"/>
      <c r="L86" s="344"/>
      <c r="M86" s="344"/>
      <c r="N86" s="347"/>
      <c r="O86" s="347"/>
      <c r="P86" s="313">
        <f t="shared" ref="P86" si="70">O86*H86*12</f>
        <v>0</v>
      </c>
      <c r="Q86" s="313"/>
      <c r="R86" s="313"/>
      <c r="S86" s="313">
        <f t="shared" ref="S86" si="71">Q86*L86*R86</f>
        <v>0</v>
      </c>
      <c r="T86" s="313"/>
      <c r="U86" s="313"/>
      <c r="V86" s="313">
        <f t="shared" ref="V86" si="72">T86*M86*U86</f>
        <v>0</v>
      </c>
      <c r="W86" s="104">
        <f t="shared" si="63"/>
        <v>0</v>
      </c>
      <c r="X86" s="344"/>
      <c r="Y86" s="346"/>
    </row>
    <row r="87" spans="1:25" s="340" customFormat="1" ht="27" customHeight="1">
      <c r="A87" s="196"/>
      <c r="B87" s="197" t="s">
        <v>456</v>
      </c>
      <c r="C87" s="197"/>
      <c r="D87" s="34" t="s">
        <v>414</v>
      </c>
      <c r="E87" s="197"/>
      <c r="F87" s="197"/>
      <c r="G87" s="197"/>
      <c r="H87" s="197"/>
      <c r="I87" s="197"/>
      <c r="J87" s="197"/>
      <c r="K87" s="197"/>
      <c r="L87" s="197"/>
      <c r="M87" s="197"/>
      <c r="N87" s="227"/>
      <c r="O87" s="349"/>
      <c r="P87" s="227"/>
      <c r="Q87" s="227"/>
      <c r="R87" s="227"/>
      <c r="S87" s="227"/>
      <c r="T87" s="227"/>
      <c r="U87" s="227"/>
      <c r="V87" s="227"/>
      <c r="W87" s="345">
        <f>W88+W89+W90</f>
        <v>73.711691999999999</v>
      </c>
      <c r="X87" s="197"/>
      <c r="Y87" s="346"/>
    </row>
    <row r="88" spans="1:25" s="340" customFormat="1" ht="26.45" customHeight="1">
      <c r="A88" s="196"/>
      <c r="B88" s="344"/>
      <c r="C88" s="344"/>
      <c r="D88" s="202" t="s">
        <v>434</v>
      </c>
      <c r="E88" s="344"/>
      <c r="F88" s="344"/>
      <c r="G88" s="344">
        <v>12</v>
      </c>
      <c r="H88" s="344">
        <v>12</v>
      </c>
      <c r="I88" s="344">
        <v>38.32</v>
      </c>
      <c r="J88" s="344">
        <v>22.35</v>
      </c>
      <c r="K88" s="344"/>
      <c r="L88" s="344"/>
      <c r="M88" s="344"/>
      <c r="N88" s="347">
        <v>27938</v>
      </c>
      <c r="O88" s="347">
        <f t="shared" si="21"/>
        <v>29334.9</v>
      </c>
      <c r="P88" s="313">
        <f t="shared" ref="P88:P90" si="73">O88*H88*12</f>
        <v>4224225.6000000006</v>
      </c>
      <c r="Q88" s="313"/>
      <c r="R88" s="313"/>
      <c r="S88" s="313">
        <f t="shared" ref="S88:S90" si="74">Q88*L88*R88</f>
        <v>0</v>
      </c>
      <c r="T88" s="313">
        <v>15000</v>
      </c>
      <c r="U88" s="313">
        <v>6</v>
      </c>
      <c r="V88" s="313">
        <v>1.8</v>
      </c>
      <c r="W88" s="338">
        <v>42.03</v>
      </c>
      <c r="X88" s="344" t="s">
        <v>727</v>
      </c>
      <c r="Y88" s="346"/>
    </row>
    <row r="89" spans="1:25" s="340" customFormat="1" ht="26.45" customHeight="1">
      <c r="A89" s="196"/>
      <c r="B89" s="344"/>
      <c r="C89" s="344"/>
      <c r="D89" s="202" t="s">
        <v>171</v>
      </c>
      <c r="E89" s="344"/>
      <c r="F89" s="344"/>
      <c r="G89" s="344">
        <v>9</v>
      </c>
      <c r="H89" s="344">
        <v>9</v>
      </c>
      <c r="I89" s="344">
        <v>28.74</v>
      </c>
      <c r="J89" s="344">
        <v>16.760000000000002</v>
      </c>
      <c r="K89" s="344"/>
      <c r="L89" s="344"/>
      <c r="M89" s="344"/>
      <c r="N89" s="347">
        <v>27938</v>
      </c>
      <c r="O89" s="347">
        <f t="shared" si="21"/>
        <v>29334.9</v>
      </c>
      <c r="P89" s="313">
        <f t="shared" si="73"/>
        <v>3168169.2</v>
      </c>
      <c r="Q89" s="313"/>
      <c r="R89" s="313"/>
      <c r="S89" s="313">
        <f t="shared" si="74"/>
        <v>0</v>
      </c>
      <c r="T89" s="313"/>
      <c r="U89" s="313"/>
      <c r="V89" s="313">
        <f t="shared" ref="V89:V90" si="75">T89*M89*U89</f>
        <v>0</v>
      </c>
      <c r="W89" s="338">
        <f t="shared" si="63"/>
        <v>31.681692000000002</v>
      </c>
      <c r="X89" s="344"/>
      <c r="Y89" s="346"/>
    </row>
    <row r="90" spans="1:25" s="340" customFormat="1" ht="27" customHeight="1">
      <c r="A90" s="196"/>
      <c r="B90" s="344"/>
      <c r="C90" s="344"/>
      <c r="D90" s="202" t="s">
        <v>178</v>
      </c>
      <c r="E90" s="344"/>
      <c r="F90" s="344"/>
      <c r="G90" s="344"/>
      <c r="H90" s="344"/>
      <c r="I90" s="344"/>
      <c r="J90" s="344"/>
      <c r="K90" s="344"/>
      <c r="L90" s="344"/>
      <c r="M90" s="344"/>
      <c r="N90" s="347"/>
      <c r="O90" s="347"/>
      <c r="P90" s="313">
        <f t="shared" si="73"/>
        <v>0</v>
      </c>
      <c r="Q90" s="313"/>
      <c r="R90" s="313"/>
      <c r="S90" s="313">
        <f t="shared" si="74"/>
        <v>0</v>
      </c>
      <c r="T90" s="313"/>
      <c r="U90" s="313"/>
      <c r="V90" s="313">
        <f t="shared" si="75"/>
        <v>0</v>
      </c>
      <c r="W90" s="338">
        <f t="shared" si="63"/>
        <v>0</v>
      </c>
      <c r="X90" s="344"/>
      <c r="Y90" s="346"/>
    </row>
  </sheetData>
  <mergeCells count="2">
    <mergeCell ref="B2:U2"/>
    <mergeCell ref="B25:U25"/>
  </mergeCells>
  <printOptions horizontalCentered="1"/>
  <pageMargins left="0.2" right="0.2" top="0.3" bottom="0.6" header="0.3" footer="0.3"/>
  <pageSetup paperSize="5" scale="60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H15" sqref="H15"/>
    </sheetView>
  </sheetViews>
  <sheetFormatPr defaultRowHeight="27" customHeight="1"/>
  <cols>
    <col min="1" max="1" width="9.7109375" customWidth="1"/>
    <col min="2" max="2" width="34.28515625" customWidth="1"/>
    <col min="3" max="3" width="17.42578125" customWidth="1"/>
  </cols>
  <sheetData>
    <row r="1" spans="1:3" ht="27" customHeight="1">
      <c r="A1" s="25" t="s">
        <v>290</v>
      </c>
      <c r="B1" s="27" t="s">
        <v>291</v>
      </c>
      <c r="C1" s="32" t="s">
        <v>292</v>
      </c>
    </row>
    <row r="2" spans="1:3" ht="27" customHeight="1">
      <c r="A2" s="26">
        <v>1</v>
      </c>
      <c r="B2" s="28" t="s">
        <v>13</v>
      </c>
      <c r="C2" s="29">
        <f>'Budget Sheet '!P2</f>
        <v>240.036</v>
      </c>
    </row>
    <row r="3" spans="1:3" ht="27" customHeight="1">
      <c r="A3" s="26">
        <v>2</v>
      </c>
      <c r="B3" s="28" t="s">
        <v>16</v>
      </c>
      <c r="C3" s="29">
        <f>'Budget Sheet '!P10</f>
        <v>0</v>
      </c>
    </row>
    <row r="4" spans="1:3" ht="27" customHeight="1">
      <c r="A4" s="26">
        <v>3</v>
      </c>
      <c r="B4" s="28" t="s">
        <v>17</v>
      </c>
      <c r="C4" s="102">
        <f>'Budget Sheet '!P14</f>
        <v>38.825000000000003</v>
      </c>
    </row>
    <row r="5" spans="1:3" ht="27" customHeight="1">
      <c r="A5" s="26">
        <v>5</v>
      </c>
      <c r="B5" s="28" t="s">
        <v>21</v>
      </c>
      <c r="C5" s="29">
        <f>'Budget Sheet '!P29</f>
        <v>44.5</v>
      </c>
    </row>
    <row r="6" spans="1:3" ht="27" customHeight="1">
      <c r="A6" s="26">
        <v>6</v>
      </c>
      <c r="B6" s="28" t="s">
        <v>36</v>
      </c>
      <c r="C6" s="29">
        <f>'Budget Sheet '!P79</f>
        <v>59.029899999999998</v>
      </c>
    </row>
    <row r="7" spans="1:3" ht="27" customHeight="1">
      <c r="A7" s="26">
        <v>7</v>
      </c>
      <c r="B7" s="28" t="s">
        <v>200</v>
      </c>
      <c r="C7" s="102">
        <f>'Budget Sheet '!P178</f>
        <v>54.269999999999996</v>
      </c>
    </row>
    <row r="8" spans="1:3" ht="27" customHeight="1">
      <c r="A8" s="26">
        <v>8</v>
      </c>
      <c r="B8" s="28" t="s">
        <v>86</v>
      </c>
      <c r="C8" s="29" t="e">
        <f>'Budget Sheet '!P186</f>
        <v>#REF!</v>
      </c>
    </row>
    <row r="9" spans="1:3" ht="27" customHeight="1">
      <c r="A9" s="26">
        <v>9</v>
      </c>
      <c r="B9" s="28" t="s">
        <v>100</v>
      </c>
      <c r="C9" s="29">
        <f>'Budget Sheet '!P188</f>
        <v>23.38</v>
      </c>
    </row>
    <row r="10" spans="1:3" ht="27" customHeight="1">
      <c r="A10" s="26">
        <v>10</v>
      </c>
      <c r="B10" s="28" t="s">
        <v>110</v>
      </c>
      <c r="C10" s="29" t="e">
        <f>'Budget Sheet '!P203</f>
        <v>#REF!</v>
      </c>
    </row>
    <row r="11" spans="1:3" ht="27" customHeight="1">
      <c r="A11" s="26">
        <v>11</v>
      </c>
      <c r="B11" s="28" t="s">
        <v>120</v>
      </c>
      <c r="C11" s="29">
        <f>'Budget Sheet '!P215</f>
        <v>54.28</v>
      </c>
    </row>
    <row r="12" spans="1:3" ht="27" customHeight="1">
      <c r="A12" s="26">
        <v>12</v>
      </c>
      <c r="B12" s="28" t="s">
        <v>123</v>
      </c>
      <c r="C12" s="29">
        <f>'Budget Sheet '!P224</f>
        <v>20.2</v>
      </c>
    </row>
    <row r="13" spans="1:3" ht="27" customHeight="1">
      <c r="A13" s="26">
        <v>13</v>
      </c>
      <c r="B13" s="28" t="s">
        <v>130</v>
      </c>
      <c r="C13" s="29">
        <f>'Budget Sheet '!P231</f>
        <v>0</v>
      </c>
    </row>
    <row r="14" spans="1:3" ht="27" customHeight="1">
      <c r="A14" s="26">
        <v>14</v>
      </c>
      <c r="B14" s="28" t="s">
        <v>131</v>
      </c>
      <c r="C14" s="29">
        <f>'Budget Sheet '!P233</f>
        <v>1.5</v>
      </c>
    </row>
    <row r="15" spans="1:3" ht="27" customHeight="1">
      <c r="A15" s="26">
        <v>15</v>
      </c>
      <c r="B15" s="28" t="s">
        <v>143</v>
      </c>
      <c r="C15" s="102">
        <f>'Budget Sheet '!P251</f>
        <v>19.3</v>
      </c>
    </row>
    <row r="16" spans="1:3" ht="27" customHeight="1">
      <c r="A16" s="26">
        <v>16</v>
      </c>
      <c r="B16" s="28" t="s">
        <v>150</v>
      </c>
      <c r="C16" s="102">
        <f>'Budget Sheet '!P260</f>
        <v>65.069999999999993</v>
      </c>
    </row>
    <row r="17" spans="1:3" ht="27" customHeight="1" thickBot="1">
      <c r="A17" s="30"/>
      <c r="B17" s="31" t="s">
        <v>20</v>
      </c>
      <c r="C17" s="103" t="e">
        <f>SUM(C2:C16)</f>
        <v>#REF!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selection activeCell="I34" sqref="I34"/>
    </sheetView>
  </sheetViews>
  <sheetFormatPr defaultRowHeight="15"/>
  <cols>
    <col min="3" max="3" width="16.85546875" customWidth="1"/>
    <col min="4" max="4" width="16.5703125" style="318" customWidth="1"/>
    <col min="5" max="5" width="14.140625" style="318" customWidth="1"/>
    <col min="6" max="6" width="15" style="318" customWidth="1"/>
    <col min="7" max="7" width="13" style="318" customWidth="1"/>
    <col min="8" max="8" width="14.5703125" customWidth="1"/>
    <col min="9" max="9" width="14.85546875" customWidth="1"/>
  </cols>
  <sheetData>
    <row r="1" spans="1:9" ht="15.75" customHeight="1">
      <c r="A1" s="394" t="s">
        <v>268</v>
      </c>
      <c r="B1" s="394" t="s">
        <v>269</v>
      </c>
      <c r="C1" s="394"/>
      <c r="D1" s="391" t="s">
        <v>325</v>
      </c>
      <c r="E1" s="391"/>
      <c r="F1" s="391" t="s">
        <v>341</v>
      </c>
      <c r="G1" s="391"/>
      <c r="H1" s="393" t="s">
        <v>609</v>
      </c>
      <c r="I1" s="393"/>
    </row>
    <row r="2" spans="1:9" ht="47.25">
      <c r="A2" s="394"/>
      <c r="B2" s="394"/>
      <c r="C2" s="394"/>
      <c r="D2" s="314" t="s">
        <v>327</v>
      </c>
      <c r="E2" s="314" t="s">
        <v>328</v>
      </c>
      <c r="F2" s="314" t="s">
        <v>327</v>
      </c>
      <c r="G2" s="314" t="s">
        <v>329</v>
      </c>
      <c r="H2" s="146" t="s">
        <v>330</v>
      </c>
      <c r="I2" s="311" t="s">
        <v>610</v>
      </c>
    </row>
    <row r="3" spans="1:9" ht="30" customHeight="1">
      <c r="A3" s="140">
        <v>1</v>
      </c>
      <c r="B3" s="392" t="s">
        <v>270</v>
      </c>
      <c r="C3" s="392"/>
      <c r="D3" s="319">
        <v>2000000</v>
      </c>
      <c r="E3" s="320">
        <v>1006740</v>
      </c>
      <c r="F3" s="321">
        <v>2290000</v>
      </c>
      <c r="G3" s="321">
        <v>150000</v>
      </c>
      <c r="H3" s="322">
        <v>2123000</v>
      </c>
      <c r="I3" s="322"/>
    </row>
    <row r="4" spans="1:9" ht="23.25" customHeight="1">
      <c r="A4" s="140">
        <v>2</v>
      </c>
      <c r="B4" s="392" t="s">
        <v>232</v>
      </c>
      <c r="C4" s="392"/>
      <c r="D4" s="319">
        <v>2120000</v>
      </c>
      <c r="E4" s="320">
        <v>1406394</v>
      </c>
      <c r="F4" s="321">
        <v>1000000</v>
      </c>
      <c r="G4" s="321">
        <v>1326708</v>
      </c>
      <c r="H4" s="322">
        <v>2030000</v>
      </c>
      <c r="I4" s="322">
        <v>90127</v>
      </c>
    </row>
    <row r="5" spans="1:9" ht="34.5" customHeight="1">
      <c r="A5" s="140">
        <v>3</v>
      </c>
      <c r="B5" s="392" t="s">
        <v>19</v>
      </c>
      <c r="C5" s="392"/>
      <c r="D5" s="319">
        <v>16050000</v>
      </c>
      <c r="E5" s="320">
        <v>3705850</v>
      </c>
      <c r="F5" s="321">
        <v>11075000</v>
      </c>
      <c r="G5" s="321">
        <v>7800780</v>
      </c>
      <c r="H5" s="322">
        <v>1885000</v>
      </c>
      <c r="I5" s="322">
        <v>26600</v>
      </c>
    </row>
    <row r="6" spans="1:9" ht="34.5" customHeight="1">
      <c r="A6" s="140"/>
      <c r="B6" s="389" t="s">
        <v>720</v>
      </c>
      <c r="C6" s="390"/>
      <c r="D6" s="319"/>
      <c r="E6" s="320"/>
      <c r="F6" s="321"/>
      <c r="G6" s="321"/>
      <c r="H6" s="322">
        <v>12786000</v>
      </c>
      <c r="I6" s="322">
        <v>3627723</v>
      </c>
    </row>
    <row r="7" spans="1:9" ht="34.5" customHeight="1">
      <c r="A7" s="140"/>
      <c r="B7" s="389" t="s">
        <v>721</v>
      </c>
      <c r="C7" s="390"/>
      <c r="D7" s="319"/>
      <c r="E7" s="320"/>
      <c r="F7" s="321"/>
      <c r="G7" s="321"/>
      <c r="H7" s="322">
        <v>10258000</v>
      </c>
      <c r="I7" s="322"/>
    </row>
    <row r="8" spans="1:9" ht="21" customHeight="1">
      <c r="A8" s="140">
        <v>4</v>
      </c>
      <c r="B8" s="392" t="s">
        <v>271</v>
      </c>
      <c r="C8" s="392"/>
      <c r="D8" s="319">
        <v>2389000</v>
      </c>
      <c r="E8" s="320">
        <v>2054200</v>
      </c>
      <c r="F8" s="321">
        <v>1428000</v>
      </c>
      <c r="G8" s="321">
        <v>1632675</v>
      </c>
      <c r="H8" s="323">
        <v>3320000</v>
      </c>
      <c r="I8" s="322">
        <v>128540</v>
      </c>
    </row>
    <row r="9" spans="1:9" ht="21" customHeight="1">
      <c r="A9" s="140"/>
      <c r="B9" s="389" t="s">
        <v>714</v>
      </c>
      <c r="C9" s="390"/>
      <c r="D9" s="319"/>
      <c r="E9" s="320"/>
      <c r="F9" s="321">
        <v>560000</v>
      </c>
      <c r="G9" s="321"/>
      <c r="H9" s="323">
        <v>840000</v>
      </c>
      <c r="I9" s="322"/>
    </row>
    <row r="10" spans="1:9" ht="25.5" customHeight="1">
      <c r="A10" s="140">
        <v>5</v>
      </c>
      <c r="B10" s="392" t="s">
        <v>272</v>
      </c>
      <c r="C10" s="392"/>
      <c r="D10" s="319">
        <v>500000</v>
      </c>
      <c r="E10" s="320">
        <v>551426</v>
      </c>
      <c r="F10" s="321">
        <v>1328000</v>
      </c>
      <c r="G10" s="321">
        <v>213240</v>
      </c>
      <c r="H10" s="322">
        <v>800000</v>
      </c>
      <c r="I10" s="322">
        <v>28422</v>
      </c>
    </row>
    <row r="11" spans="1:9" ht="27.75" customHeight="1">
      <c r="A11" s="140">
        <v>6</v>
      </c>
      <c r="B11" s="392" t="s">
        <v>273</v>
      </c>
      <c r="C11" s="392"/>
      <c r="D11" s="319">
        <v>2017000</v>
      </c>
      <c r="E11" s="320">
        <v>1345962</v>
      </c>
      <c r="F11" s="321">
        <v>2145000</v>
      </c>
      <c r="G11" s="321">
        <v>2660733</v>
      </c>
      <c r="H11" s="322">
        <v>2848000</v>
      </c>
      <c r="I11" s="322"/>
    </row>
    <row r="12" spans="1:9" ht="44.25" customHeight="1">
      <c r="A12" s="140">
        <v>7</v>
      </c>
      <c r="B12" s="392" t="s">
        <v>274</v>
      </c>
      <c r="C12" s="392"/>
      <c r="D12" s="319">
        <v>2300000</v>
      </c>
      <c r="E12" s="320">
        <v>1367938</v>
      </c>
      <c r="F12" s="321">
        <v>3436000</v>
      </c>
      <c r="G12" s="321">
        <v>1166226</v>
      </c>
      <c r="H12" s="322">
        <v>2500000</v>
      </c>
      <c r="I12" s="322">
        <v>435090</v>
      </c>
    </row>
    <row r="13" spans="1:9" ht="24" customHeight="1">
      <c r="A13" s="140">
        <v>8</v>
      </c>
      <c r="B13" s="392" t="s">
        <v>137</v>
      </c>
      <c r="C13" s="392"/>
      <c r="D13" s="319">
        <v>990000</v>
      </c>
      <c r="E13" s="320">
        <v>177645</v>
      </c>
      <c r="F13" s="321">
        <v>400000</v>
      </c>
      <c r="G13" s="321">
        <v>52150</v>
      </c>
      <c r="H13" s="322">
        <v>450000</v>
      </c>
      <c r="I13" s="322"/>
    </row>
    <row r="14" spans="1:9" ht="34.5" customHeight="1">
      <c r="A14" s="140">
        <v>9</v>
      </c>
      <c r="B14" s="392" t="s">
        <v>275</v>
      </c>
      <c r="C14" s="392"/>
      <c r="D14" s="319">
        <v>842000</v>
      </c>
      <c r="E14" s="320">
        <v>1416628</v>
      </c>
      <c r="F14" s="321">
        <v>520000</v>
      </c>
      <c r="G14" s="321">
        <v>660000</v>
      </c>
      <c r="H14" s="322">
        <v>1680000</v>
      </c>
      <c r="I14" s="322"/>
    </row>
    <row r="15" spans="1:9" ht="26.25" customHeight="1">
      <c r="A15" s="140">
        <v>10</v>
      </c>
      <c r="B15" s="392" t="s">
        <v>276</v>
      </c>
      <c r="C15" s="392"/>
      <c r="D15" s="319"/>
      <c r="E15" s="320"/>
      <c r="F15" s="321"/>
      <c r="G15" s="321"/>
      <c r="H15" s="322">
        <v>200000</v>
      </c>
      <c r="I15" s="322"/>
    </row>
    <row r="16" spans="1:9" ht="20.25" customHeight="1">
      <c r="A16" s="140">
        <v>11</v>
      </c>
      <c r="B16" s="392" t="s">
        <v>277</v>
      </c>
      <c r="C16" s="392"/>
      <c r="D16" s="319">
        <v>1725000</v>
      </c>
      <c r="E16" s="320">
        <v>2805569.9</v>
      </c>
      <c r="F16" s="321">
        <v>2144000</v>
      </c>
      <c r="G16" s="321">
        <v>2150375.1</v>
      </c>
      <c r="H16" s="322">
        <v>1524000</v>
      </c>
      <c r="I16" s="322">
        <v>415256</v>
      </c>
    </row>
    <row r="17" spans="1:9" ht="25.5" customHeight="1">
      <c r="A17" s="140">
        <v>12</v>
      </c>
      <c r="B17" s="392" t="s">
        <v>278</v>
      </c>
      <c r="C17" s="392"/>
      <c r="D17" s="319">
        <v>21137500</v>
      </c>
      <c r="E17" s="320">
        <v>20100576</v>
      </c>
      <c r="F17" s="321">
        <v>20798000</v>
      </c>
      <c r="G17" s="321">
        <v>20281793.699999999</v>
      </c>
      <c r="H17" s="323">
        <v>21820000</v>
      </c>
      <c r="I17" s="323">
        <v>8059007</v>
      </c>
    </row>
    <row r="18" spans="1:9" ht="31.5" customHeight="1">
      <c r="A18" s="140"/>
      <c r="B18" s="389" t="s">
        <v>717</v>
      </c>
      <c r="C18" s="390"/>
      <c r="D18" s="319">
        <v>180000</v>
      </c>
      <c r="E18" s="320"/>
      <c r="F18" s="321">
        <v>250000</v>
      </c>
      <c r="G18" s="321"/>
      <c r="H18" s="323">
        <v>150000</v>
      </c>
      <c r="I18" s="323">
        <v>63100</v>
      </c>
    </row>
    <row r="19" spans="1:9" ht="25.5" customHeight="1">
      <c r="A19" s="140"/>
      <c r="B19" s="389" t="s">
        <v>716</v>
      </c>
      <c r="C19" s="390"/>
      <c r="D19" s="319">
        <v>556000</v>
      </c>
      <c r="E19" s="320"/>
      <c r="F19" s="321">
        <v>584000</v>
      </c>
      <c r="G19" s="321">
        <v>533942</v>
      </c>
      <c r="H19" s="323">
        <v>514000</v>
      </c>
      <c r="I19" s="323">
        <v>211150</v>
      </c>
    </row>
    <row r="20" spans="1:9" ht="27.75" customHeight="1">
      <c r="A20" s="140">
        <v>13</v>
      </c>
      <c r="B20" s="392" t="s">
        <v>123</v>
      </c>
      <c r="C20" s="392"/>
      <c r="D20" s="319">
        <v>1100000</v>
      </c>
      <c r="E20" s="320">
        <v>1889670</v>
      </c>
      <c r="F20" s="321">
        <v>1450000</v>
      </c>
      <c r="G20" s="321">
        <v>830500</v>
      </c>
      <c r="H20" s="323">
        <v>1500000</v>
      </c>
      <c r="I20" s="323"/>
    </row>
    <row r="21" spans="1:9" ht="42.75" customHeight="1">
      <c r="A21" s="140">
        <v>14</v>
      </c>
      <c r="B21" s="392" t="s">
        <v>279</v>
      </c>
      <c r="C21" s="392"/>
      <c r="D21" s="319"/>
      <c r="E21" s="320"/>
      <c r="F21" s="321"/>
      <c r="G21" s="321"/>
      <c r="H21" s="322">
        <v>230000</v>
      </c>
      <c r="I21" s="322"/>
    </row>
    <row r="22" spans="1:9" ht="42.75" customHeight="1">
      <c r="A22" s="140"/>
      <c r="B22" s="389" t="s">
        <v>722</v>
      </c>
      <c r="C22" s="390"/>
      <c r="D22" s="319"/>
      <c r="E22" s="320"/>
      <c r="F22" s="321"/>
      <c r="G22" s="321"/>
      <c r="H22" s="322">
        <v>200000</v>
      </c>
      <c r="I22" s="322"/>
    </row>
    <row r="23" spans="1:9" ht="29.25" customHeight="1">
      <c r="A23" s="140">
        <v>15</v>
      </c>
      <c r="B23" s="392" t="s">
        <v>280</v>
      </c>
      <c r="C23" s="392"/>
      <c r="D23" s="319">
        <v>840000</v>
      </c>
      <c r="E23" s="320"/>
      <c r="F23" s="321"/>
      <c r="G23" s="321"/>
      <c r="H23" s="323"/>
      <c r="I23" s="322">
        <v>701890</v>
      </c>
    </row>
    <row r="24" spans="1:9" ht="35.25" customHeight="1">
      <c r="A24" s="140">
        <v>16</v>
      </c>
      <c r="B24" s="392" t="s">
        <v>281</v>
      </c>
      <c r="C24" s="392"/>
      <c r="D24" s="319">
        <v>700000</v>
      </c>
      <c r="E24" s="324">
        <v>407670</v>
      </c>
      <c r="F24" s="321">
        <v>232000</v>
      </c>
      <c r="G24" s="321">
        <v>395550</v>
      </c>
      <c r="H24" s="323">
        <v>1537000</v>
      </c>
      <c r="I24" s="322">
        <v>1446000</v>
      </c>
    </row>
    <row r="25" spans="1:9" ht="41.45" customHeight="1">
      <c r="A25" s="140">
        <v>17</v>
      </c>
      <c r="B25" s="392" t="s">
        <v>282</v>
      </c>
      <c r="C25" s="392"/>
      <c r="D25" s="319">
        <v>3756000</v>
      </c>
      <c r="E25" s="325">
        <v>1339464</v>
      </c>
      <c r="F25" s="321">
        <v>5775000</v>
      </c>
      <c r="G25" s="321">
        <v>1425491</v>
      </c>
      <c r="H25" s="322">
        <v>3895000</v>
      </c>
      <c r="I25" s="322">
        <v>124975</v>
      </c>
    </row>
    <row r="26" spans="1:9" ht="39.75" customHeight="1">
      <c r="A26" s="140">
        <v>18</v>
      </c>
      <c r="B26" s="392" t="s">
        <v>283</v>
      </c>
      <c r="C26" s="392"/>
      <c r="D26" s="326">
        <v>1610000</v>
      </c>
      <c r="E26" s="320">
        <v>1074900</v>
      </c>
      <c r="F26" s="321">
        <v>1432000</v>
      </c>
      <c r="G26" s="321">
        <v>866845</v>
      </c>
      <c r="H26" s="322">
        <v>2056000</v>
      </c>
      <c r="I26" s="322">
        <v>38800</v>
      </c>
    </row>
    <row r="27" spans="1:9" ht="39.75" customHeight="1">
      <c r="A27" s="140"/>
      <c r="B27" s="389" t="s">
        <v>719</v>
      </c>
      <c r="C27" s="390"/>
      <c r="D27" s="326"/>
      <c r="E27" s="320"/>
      <c r="F27" s="321"/>
      <c r="G27" s="321"/>
      <c r="H27" s="322">
        <v>100000</v>
      </c>
      <c r="I27" s="322"/>
    </row>
    <row r="28" spans="1:9" ht="39.75" customHeight="1">
      <c r="A28" s="140"/>
      <c r="B28" s="389" t="s">
        <v>718</v>
      </c>
      <c r="C28" s="390"/>
      <c r="D28" s="326"/>
      <c r="E28" s="320"/>
      <c r="F28" s="321">
        <v>200000</v>
      </c>
      <c r="G28" s="321">
        <v>38400</v>
      </c>
      <c r="H28" s="322">
        <v>375000</v>
      </c>
      <c r="I28" s="322">
        <v>48400</v>
      </c>
    </row>
    <row r="29" spans="1:9" ht="39.75" customHeight="1">
      <c r="A29" s="140"/>
      <c r="B29" s="389" t="s">
        <v>715</v>
      </c>
      <c r="C29" s="390"/>
      <c r="D29" s="326">
        <v>425000</v>
      </c>
      <c r="E29" s="320"/>
      <c r="F29" s="321">
        <v>200000</v>
      </c>
      <c r="G29" s="321"/>
      <c r="H29" s="322">
        <v>688000</v>
      </c>
      <c r="I29" s="322">
        <v>90000</v>
      </c>
    </row>
    <row r="30" spans="1:9" ht="33" customHeight="1">
      <c r="A30" s="140">
        <v>19</v>
      </c>
      <c r="B30" s="392" t="s">
        <v>299</v>
      </c>
      <c r="C30" s="392"/>
      <c r="D30" s="326">
        <v>2200000</v>
      </c>
      <c r="E30" s="326">
        <v>1059996</v>
      </c>
      <c r="F30" s="321">
        <v>800000</v>
      </c>
      <c r="G30" s="321">
        <v>187000</v>
      </c>
      <c r="H30" s="332">
        <v>500000</v>
      </c>
      <c r="I30" s="322"/>
    </row>
    <row r="31" spans="1:9" ht="15.75">
      <c r="A31" s="140"/>
      <c r="B31" s="392" t="s">
        <v>20</v>
      </c>
      <c r="C31" s="392"/>
      <c r="D31" s="327">
        <f>SUM(D3:D30)</f>
        <v>63437500</v>
      </c>
      <c r="E31" s="327">
        <f>SUM(E3:E30)</f>
        <v>41710628.899999999</v>
      </c>
      <c r="F31" s="321">
        <f>SUM(F3:F30)</f>
        <v>58047000</v>
      </c>
      <c r="G31" s="321">
        <f>SUM(G3:G30)</f>
        <v>42372408.799999997</v>
      </c>
      <c r="H31" s="328"/>
      <c r="I31" s="328">
        <f>SUM(I3:I30)</f>
        <v>15535080</v>
      </c>
    </row>
    <row r="32" spans="1:9" ht="16.5" customHeight="1" thickBot="1">
      <c r="A32" s="141">
        <v>19</v>
      </c>
      <c r="B32" s="392" t="s">
        <v>284</v>
      </c>
      <c r="C32" s="392"/>
      <c r="D32" s="326"/>
      <c r="E32" s="326"/>
      <c r="F32" s="329"/>
      <c r="G32" s="321"/>
      <c r="H32" s="330"/>
      <c r="I32" s="330"/>
    </row>
    <row r="33" spans="1:9" ht="16.5" customHeight="1" thickBot="1">
      <c r="A33" s="140"/>
      <c r="B33" s="392" t="s">
        <v>285</v>
      </c>
      <c r="C33" s="392"/>
      <c r="D33" s="331">
        <f>D31</f>
        <v>63437500</v>
      </c>
      <c r="E33" s="331">
        <f>E31</f>
        <v>41710628.899999999</v>
      </c>
      <c r="F33" s="331">
        <f>F31</f>
        <v>58047000</v>
      </c>
      <c r="G33" s="331">
        <f>G31</f>
        <v>42372408.799999997</v>
      </c>
      <c r="H33" s="322"/>
      <c r="I33" s="333">
        <f>I31</f>
        <v>15535080</v>
      </c>
    </row>
    <row r="34" spans="1:9" ht="15.75">
      <c r="D34" s="317"/>
      <c r="E34" s="317"/>
      <c r="F34" s="316"/>
      <c r="G34" s="315"/>
    </row>
  </sheetData>
  <mergeCells count="36">
    <mergeCell ref="A1:A2"/>
    <mergeCell ref="B1:C2"/>
    <mergeCell ref="B12:C12"/>
    <mergeCell ref="B13:C13"/>
    <mergeCell ref="B33:C33"/>
    <mergeCell ref="H1:I1"/>
    <mergeCell ref="B23:C23"/>
    <mergeCell ref="B24:C24"/>
    <mergeCell ref="B25:C25"/>
    <mergeCell ref="B26:C26"/>
    <mergeCell ref="B31:C31"/>
    <mergeCell ref="B32:C32"/>
    <mergeCell ref="B14:C14"/>
    <mergeCell ref="B15:C15"/>
    <mergeCell ref="B16:C16"/>
    <mergeCell ref="B17:C17"/>
    <mergeCell ref="B20:C20"/>
    <mergeCell ref="B21:C21"/>
    <mergeCell ref="F1:G1"/>
    <mergeCell ref="B30:C30"/>
    <mergeCell ref="B29:C29"/>
    <mergeCell ref="B19:C19"/>
    <mergeCell ref="B18:C18"/>
    <mergeCell ref="B28:C28"/>
    <mergeCell ref="D1:E1"/>
    <mergeCell ref="B3:C3"/>
    <mergeCell ref="B4:C4"/>
    <mergeCell ref="B10:C10"/>
    <mergeCell ref="B11:C11"/>
    <mergeCell ref="B5:C5"/>
    <mergeCell ref="B8:C8"/>
    <mergeCell ref="B9:C9"/>
    <mergeCell ref="B27:C27"/>
    <mergeCell ref="B6:C6"/>
    <mergeCell ref="B7:C7"/>
    <mergeCell ref="B22:C22"/>
  </mergeCells>
  <pageMargins left="0.7" right="0.7" top="0.75" bottom="0.75" header="0.3" footer="0.3"/>
  <pageSetup scale="73" orientation="portrait" horizontalDpi="150" verticalDpi="15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4"/>
  <sheetViews>
    <sheetView workbookViewId="0">
      <selection activeCell="D30" sqref="D30"/>
    </sheetView>
  </sheetViews>
  <sheetFormatPr defaultRowHeight="15"/>
  <cols>
    <col min="2" max="2" width="40.140625" customWidth="1"/>
    <col min="3" max="3" width="70.28515625" customWidth="1"/>
    <col min="4" max="4" width="31.5703125" customWidth="1"/>
  </cols>
  <sheetData>
    <row r="1" spans="1:4" ht="15.75">
      <c r="A1" s="16" t="s">
        <v>236</v>
      </c>
    </row>
    <row r="2" spans="1:4" ht="15.75" thickBot="1"/>
    <row r="3" spans="1:4" ht="48" thickBot="1">
      <c r="A3" s="17" t="s">
        <v>237</v>
      </c>
      <c r="B3" s="18" t="s">
        <v>243</v>
      </c>
      <c r="C3" s="19" t="s">
        <v>238</v>
      </c>
      <c r="D3" s="19" t="s">
        <v>244</v>
      </c>
    </row>
    <row r="4" spans="1:4" ht="63" customHeight="1" thickBot="1">
      <c r="A4" s="398">
        <v>1</v>
      </c>
      <c r="B4" s="398" t="s">
        <v>728</v>
      </c>
      <c r="C4" s="20" t="s">
        <v>729</v>
      </c>
      <c r="D4" s="398" t="s">
        <v>730</v>
      </c>
    </row>
    <row r="5" spans="1:4" ht="14.45" customHeight="1">
      <c r="A5" s="399"/>
      <c r="B5" s="399"/>
      <c r="C5" s="401" t="s">
        <v>731</v>
      </c>
      <c r="D5" s="399"/>
    </row>
    <row r="6" spans="1:4" ht="15" customHeight="1" thickBot="1">
      <c r="A6" s="399"/>
      <c r="B6" s="399"/>
      <c r="C6" s="402"/>
      <c r="D6" s="399"/>
    </row>
    <row r="7" spans="1:4" ht="14.45" customHeight="1">
      <c r="A7" s="399"/>
      <c r="B7" s="399"/>
      <c r="C7" s="401" t="s">
        <v>732</v>
      </c>
      <c r="D7" s="399"/>
    </row>
    <row r="8" spans="1:4" ht="15" customHeight="1" thickBot="1">
      <c r="A8" s="400"/>
      <c r="B8" s="400"/>
      <c r="C8" s="402"/>
      <c r="D8" s="400"/>
    </row>
    <row r="9" spans="1:4" ht="14.45" customHeight="1">
      <c r="A9" s="398">
        <v>2</v>
      </c>
      <c r="B9" s="398" t="s">
        <v>733</v>
      </c>
      <c r="C9" s="401" t="s">
        <v>734</v>
      </c>
      <c r="D9" s="398" t="s">
        <v>735</v>
      </c>
    </row>
    <row r="10" spans="1:4" ht="15" customHeight="1" thickBot="1">
      <c r="A10" s="399"/>
      <c r="B10" s="399"/>
      <c r="C10" s="402"/>
      <c r="D10" s="399"/>
    </row>
    <row r="11" spans="1:4" ht="15" customHeight="1">
      <c r="A11" s="399"/>
      <c r="B11" s="399"/>
      <c r="C11" s="401" t="s">
        <v>736</v>
      </c>
      <c r="D11" s="399"/>
    </row>
    <row r="12" spans="1:4" ht="15" customHeight="1" thickBot="1">
      <c r="A12" s="399"/>
      <c r="B12" s="399"/>
      <c r="C12" s="402"/>
      <c r="D12" s="399"/>
    </row>
    <row r="13" spans="1:4" ht="16.5" thickBot="1">
      <c r="A13" s="400"/>
      <c r="B13" s="400"/>
      <c r="C13" s="20" t="s">
        <v>737</v>
      </c>
      <c r="D13" s="400"/>
    </row>
    <row r="14" spans="1:4" ht="14.45" customHeight="1">
      <c r="A14" s="398">
        <v>3</v>
      </c>
      <c r="B14" s="464" t="s">
        <v>738</v>
      </c>
      <c r="C14" s="401" t="s">
        <v>739</v>
      </c>
      <c r="D14" s="398" t="s">
        <v>740</v>
      </c>
    </row>
    <row r="15" spans="1:4" ht="15" customHeight="1" thickBot="1">
      <c r="A15" s="399"/>
      <c r="B15" s="465"/>
      <c r="C15" s="402"/>
      <c r="D15" s="399"/>
    </row>
    <row r="16" spans="1:4" ht="15" customHeight="1">
      <c r="A16" s="399"/>
      <c r="B16" s="465"/>
      <c r="C16" s="401" t="s">
        <v>741</v>
      </c>
      <c r="D16" s="399"/>
    </row>
    <row r="17" spans="1:4" ht="15" customHeight="1" thickBot="1">
      <c r="A17" s="399"/>
      <c r="B17" s="465"/>
      <c r="C17" s="402"/>
      <c r="D17" s="399"/>
    </row>
    <row r="18" spans="1:4" ht="36" customHeight="1" thickBot="1">
      <c r="A18" s="400"/>
      <c r="B18" s="466"/>
      <c r="C18" s="20" t="s">
        <v>742</v>
      </c>
      <c r="D18" s="400"/>
    </row>
    <row r="19" spans="1:4" ht="14.45" customHeight="1">
      <c r="A19" s="398">
        <v>4</v>
      </c>
      <c r="B19" s="398" t="s">
        <v>743</v>
      </c>
      <c r="C19" s="401" t="s">
        <v>744</v>
      </c>
      <c r="D19" s="398" t="s">
        <v>745</v>
      </c>
    </row>
    <row r="20" spans="1:4" ht="15" customHeight="1" thickBot="1">
      <c r="A20" s="399"/>
      <c r="B20" s="399"/>
      <c r="C20" s="402"/>
      <c r="D20" s="399"/>
    </row>
    <row r="21" spans="1:4" ht="15" customHeight="1">
      <c r="A21" s="399"/>
      <c r="B21" s="399"/>
      <c r="C21" s="401" t="s">
        <v>746</v>
      </c>
      <c r="D21" s="399"/>
    </row>
    <row r="22" spans="1:4" ht="15" customHeight="1" thickBot="1">
      <c r="A22" s="399"/>
      <c r="B22" s="399"/>
      <c r="C22" s="402"/>
      <c r="D22" s="399"/>
    </row>
    <row r="23" spans="1:4" ht="15" customHeight="1">
      <c r="A23" s="399"/>
      <c r="B23" s="399"/>
      <c r="C23" s="401" t="s">
        <v>747</v>
      </c>
      <c r="D23" s="399"/>
    </row>
    <row r="24" spans="1:4" ht="15" customHeight="1" thickBot="1">
      <c r="A24" s="400"/>
      <c r="B24" s="400"/>
      <c r="C24" s="402"/>
      <c r="D24" s="400"/>
    </row>
    <row r="25" spans="1:4" ht="14.45" customHeight="1">
      <c r="A25" s="398">
        <v>5</v>
      </c>
      <c r="B25" s="398" t="s">
        <v>748</v>
      </c>
      <c r="C25" s="401" t="s">
        <v>749</v>
      </c>
      <c r="D25" s="398" t="s">
        <v>750</v>
      </c>
    </row>
    <row r="26" spans="1:4" ht="15" customHeight="1" thickBot="1">
      <c r="A26" s="399"/>
      <c r="B26" s="399"/>
      <c r="C26" s="402"/>
      <c r="D26" s="399"/>
    </row>
    <row r="27" spans="1:4" ht="14.45" customHeight="1">
      <c r="A27" s="399"/>
      <c r="B27" s="399"/>
      <c r="C27" s="401" t="s">
        <v>751</v>
      </c>
      <c r="D27" s="399"/>
    </row>
    <row r="28" spans="1:4" ht="15" customHeight="1" thickBot="1">
      <c r="A28" s="399"/>
      <c r="B28" s="399"/>
      <c r="C28" s="402"/>
      <c r="D28" s="399"/>
    </row>
    <row r="29" spans="1:4" ht="16.5" thickBot="1">
      <c r="A29" s="400"/>
      <c r="B29" s="400"/>
      <c r="C29" s="20" t="s">
        <v>752</v>
      </c>
      <c r="D29" s="400"/>
    </row>
    <row r="30" spans="1:4" ht="18">
      <c r="C30" s="21"/>
    </row>
    <row r="32" spans="1:4" ht="15.75">
      <c r="A32" s="395" t="s">
        <v>239</v>
      </c>
      <c r="B32" s="395"/>
      <c r="C32" s="395"/>
    </row>
    <row r="33" spans="1:3" ht="15.75" thickBot="1"/>
    <row r="34" spans="1:3">
      <c r="A34" s="396" t="s">
        <v>240</v>
      </c>
      <c r="B34" s="396" t="s">
        <v>241</v>
      </c>
      <c r="C34" s="396" t="s">
        <v>242</v>
      </c>
    </row>
    <row r="35" spans="1:3" ht="15.75" thickBot="1">
      <c r="A35" s="397"/>
      <c r="B35" s="397"/>
      <c r="C35" s="397"/>
    </row>
    <row r="36" spans="1:3" ht="16.5" thickBot="1">
      <c r="A36" s="22"/>
      <c r="B36" s="23"/>
      <c r="C36" s="23"/>
    </row>
    <row r="37" spans="1:3" ht="16.5" thickBot="1">
      <c r="A37" s="22"/>
      <c r="B37" s="23"/>
      <c r="C37" s="23"/>
    </row>
    <row r="38" spans="1:3" ht="16.5" thickBot="1">
      <c r="A38" s="22"/>
      <c r="B38" s="23"/>
      <c r="C38" s="23"/>
    </row>
    <row r="39" spans="1:3" ht="16.5" thickBot="1">
      <c r="A39" s="22"/>
      <c r="B39" s="23"/>
      <c r="C39" s="23"/>
    </row>
    <row r="40" spans="1:3" ht="16.5" thickBot="1">
      <c r="A40" s="22"/>
      <c r="B40" s="23"/>
      <c r="C40" s="23"/>
    </row>
    <row r="41" spans="1:3" ht="16.5" thickBot="1">
      <c r="A41" s="22"/>
      <c r="B41" s="23"/>
      <c r="C41" s="23"/>
    </row>
    <row r="42" spans="1:3" ht="16.5" thickBot="1">
      <c r="A42" s="22"/>
      <c r="B42" s="23"/>
      <c r="C42" s="23"/>
    </row>
    <row r="43" spans="1:3" ht="16.5" thickBot="1">
      <c r="A43" s="22"/>
      <c r="B43" s="23"/>
      <c r="C43" s="23"/>
    </row>
    <row r="44" spans="1:3" ht="16.5" thickBot="1">
      <c r="A44" s="22"/>
      <c r="B44" s="23"/>
      <c r="C44" s="23"/>
    </row>
  </sheetData>
  <mergeCells count="30">
    <mergeCell ref="A32:C32"/>
    <mergeCell ref="A34:A35"/>
    <mergeCell ref="B34:B35"/>
    <mergeCell ref="C34:C35"/>
    <mergeCell ref="C23:C24"/>
    <mergeCell ref="A25:A29"/>
    <mergeCell ref="B25:B29"/>
    <mergeCell ref="C25:C26"/>
    <mergeCell ref="D25:D29"/>
    <mergeCell ref="C27:C28"/>
    <mergeCell ref="A14:A18"/>
    <mergeCell ref="B14:B18"/>
    <mergeCell ref="C14:C15"/>
    <mergeCell ref="D14:D18"/>
    <mergeCell ref="C16:C17"/>
    <mergeCell ref="A19:A24"/>
    <mergeCell ref="B19:B24"/>
    <mergeCell ref="C19:C20"/>
    <mergeCell ref="D19:D24"/>
    <mergeCell ref="C21:C22"/>
    <mergeCell ref="A4:A8"/>
    <mergeCell ref="B4:B8"/>
    <mergeCell ref="D4:D8"/>
    <mergeCell ref="C5:C6"/>
    <mergeCell ref="C7:C8"/>
    <mergeCell ref="A9:A13"/>
    <mergeCell ref="B9:B13"/>
    <mergeCell ref="C9:C10"/>
    <mergeCell ref="D9:D13"/>
    <mergeCell ref="C11:C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"/>
  <dimension ref="A1:AO44"/>
  <sheetViews>
    <sheetView workbookViewId="0">
      <pane xSplit="2" ySplit="5" topLeftCell="AA6" activePane="bottomRight" state="frozen"/>
      <selection pane="topRight" activeCell="C1" sqref="C1"/>
      <selection pane="bottomLeft" activeCell="A6" sqref="A6"/>
      <selection pane="bottomRight" activeCell="AF11" sqref="AF11"/>
    </sheetView>
  </sheetViews>
  <sheetFormatPr defaultRowHeight="27.6" customHeight="1"/>
  <cols>
    <col min="1" max="1" width="9.140625" style="47"/>
    <col min="2" max="2" width="16.140625" style="47" customWidth="1"/>
    <col min="3" max="3" width="9.42578125" style="47" bestFit="1" customWidth="1"/>
    <col min="4" max="4" width="4.5703125" style="47" bestFit="1" customWidth="1"/>
    <col min="5" max="5" width="6.140625" style="47" customWidth="1"/>
    <col min="6" max="6" width="11.140625" style="47" customWidth="1"/>
    <col min="7" max="9" width="12" style="47" customWidth="1"/>
    <col min="10" max="10" width="11.28515625" style="47" customWidth="1"/>
    <col min="11" max="11" width="13.42578125" style="47" customWidth="1"/>
    <col min="12" max="12" width="8.28515625" style="47" customWidth="1"/>
    <col min="13" max="13" width="8.140625" style="47" customWidth="1"/>
    <col min="14" max="14" width="4.5703125" style="47" customWidth="1"/>
    <col min="15" max="15" width="4.85546875" style="47" customWidth="1"/>
    <col min="16" max="16" width="7.140625" style="47" customWidth="1"/>
    <col min="17" max="17" width="4.85546875" style="47" customWidth="1"/>
    <col min="18" max="18" width="7.140625" style="47" customWidth="1"/>
    <col min="19" max="19" width="15.140625" style="47" customWidth="1"/>
    <col min="20" max="20" width="14.5703125" style="47" customWidth="1"/>
    <col min="21" max="21" width="13.42578125" style="47" customWidth="1"/>
    <col min="22" max="22" width="11" style="57" customWidth="1"/>
    <col min="23" max="25" width="9.85546875" style="47" customWidth="1"/>
    <col min="26" max="28" width="13" style="47" customWidth="1"/>
    <col min="29" max="29" width="10.7109375" style="47" customWidth="1"/>
    <col min="30" max="30" width="8.85546875" style="47" customWidth="1"/>
    <col min="31" max="31" width="17.28515625" style="47" customWidth="1"/>
    <col min="32" max="32" width="16" style="47" customWidth="1"/>
    <col min="33" max="33" width="13.140625" style="47" customWidth="1"/>
    <col min="34" max="34" width="20.28515625" style="47" customWidth="1"/>
    <col min="35" max="35" width="15.42578125" style="47" bestFit="1" customWidth="1"/>
    <col min="36" max="36" width="33.5703125" style="47" customWidth="1"/>
    <col min="37" max="41" width="9.140625" customWidth="1"/>
    <col min="42" max="16384" width="9.140625" style="47"/>
  </cols>
  <sheetData>
    <row r="1" spans="1:35" ht="27.6" customHeight="1" thickBot="1">
      <c r="A1" s="417" t="s">
        <v>611</v>
      </c>
      <c r="B1" s="417"/>
      <c r="C1" s="417"/>
      <c r="D1" s="417"/>
      <c r="E1" s="417"/>
      <c r="F1" s="417"/>
      <c r="G1" s="417"/>
      <c r="H1" s="263"/>
      <c r="I1" s="263"/>
      <c r="K1" s="418" t="s">
        <v>342</v>
      </c>
      <c r="L1" s="418"/>
      <c r="M1" s="418"/>
      <c r="N1" s="428" t="s">
        <v>625</v>
      </c>
      <c r="O1" s="428"/>
      <c r="P1" s="428"/>
      <c r="Q1" s="428"/>
      <c r="R1" s="428"/>
    </row>
    <row r="2" spans="1:35" ht="27.6" customHeight="1">
      <c r="A2" s="419" t="s">
        <v>245</v>
      </c>
      <c r="B2" s="420"/>
      <c r="C2" s="420"/>
      <c r="D2" s="420"/>
      <c r="E2" s="420"/>
      <c r="F2" s="420"/>
      <c r="G2" s="420"/>
      <c r="H2" s="278"/>
      <c r="I2" s="278"/>
      <c r="J2" s="421" t="s">
        <v>246</v>
      </c>
      <c r="K2" s="422"/>
      <c r="L2" s="422"/>
      <c r="M2" s="422"/>
      <c r="N2" s="422"/>
      <c r="O2" s="422"/>
      <c r="P2" s="422"/>
      <c r="Q2" s="422"/>
      <c r="R2" s="422"/>
      <c r="S2" s="423"/>
      <c r="T2" s="429" t="s">
        <v>247</v>
      </c>
      <c r="U2" s="430"/>
      <c r="V2" s="430"/>
      <c r="W2" s="430"/>
      <c r="X2" s="430"/>
      <c r="Y2" s="430"/>
      <c r="Z2" s="430"/>
      <c r="AA2" s="430"/>
      <c r="AB2" s="430"/>
      <c r="AC2" s="430"/>
      <c r="AD2" s="430"/>
      <c r="AE2" s="430"/>
      <c r="AF2" s="277"/>
      <c r="AG2" s="277"/>
      <c r="AH2" s="429" t="s">
        <v>261</v>
      </c>
      <c r="AI2" s="430"/>
    </row>
    <row r="3" spans="1:35" ht="27.6" customHeight="1">
      <c r="A3" s="424" t="s">
        <v>248</v>
      </c>
      <c r="B3" s="426" t="s">
        <v>230</v>
      </c>
      <c r="C3" s="426" t="s">
        <v>249</v>
      </c>
      <c r="D3" s="426" t="s">
        <v>250</v>
      </c>
      <c r="E3" s="426"/>
      <c r="F3" s="403" t="s">
        <v>251</v>
      </c>
      <c r="G3" s="405"/>
      <c r="H3" s="412" t="s">
        <v>599</v>
      </c>
      <c r="I3" s="412" t="s">
        <v>598</v>
      </c>
      <c r="J3" s="415" t="s">
        <v>252</v>
      </c>
      <c r="K3" s="415" t="s">
        <v>253</v>
      </c>
      <c r="L3" s="415" t="s">
        <v>254</v>
      </c>
      <c r="M3" s="415" t="s">
        <v>255</v>
      </c>
      <c r="N3" s="403" t="s">
        <v>256</v>
      </c>
      <c r="O3" s="405"/>
      <c r="P3" s="403" t="s">
        <v>257</v>
      </c>
      <c r="Q3" s="404"/>
      <c r="R3" s="405"/>
      <c r="S3" s="409" t="s">
        <v>258</v>
      </c>
      <c r="T3" s="433" t="s">
        <v>587</v>
      </c>
      <c r="U3" s="412" t="s">
        <v>589</v>
      </c>
      <c r="V3" s="439" t="s">
        <v>259</v>
      </c>
      <c r="W3" s="412" t="s">
        <v>260</v>
      </c>
      <c r="X3" s="412" t="s">
        <v>586</v>
      </c>
      <c r="Y3" s="412" t="s">
        <v>588</v>
      </c>
      <c r="Z3" s="412" t="s">
        <v>584</v>
      </c>
      <c r="AA3" s="412" t="s">
        <v>590</v>
      </c>
      <c r="AB3" s="412" t="s">
        <v>591</v>
      </c>
      <c r="AC3" s="412" t="s">
        <v>592</v>
      </c>
      <c r="AD3" s="436" t="s">
        <v>593</v>
      </c>
      <c r="AE3" s="415" t="s">
        <v>585</v>
      </c>
      <c r="AF3" s="427" t="s">
        <v>594</v>
      </c>
      <c r="AG3" s="427" t="s">
        <v>595</v>
      </c>
      <c r="AH3" s="426" t="s">
        <v>262</v>
      </c>
      <c r="AI3" s="426" t="s">
        <v>263</v>
      </c>
    </row>
    <row r="4" spans="1:35" ht="27.6" customHeight="1">
      <c r="A4" s="424"/>
      <c r="B4" s="426"/>
      <c r="C4" s="426"/>
      <c r="D4" s="426"/>
      <c r="E4" s="426"/>
      <c r="F4" s="406"/>
      <c r="G4" s="408"/>
      <c r="H4" s="413"/>
      <c r="I4" s="413"/>
      <c r="J4" s="415"/>
      <c r="K4" s="415"/>
      <c r="L4" s="415"/>
      <c r="M4" s="415"/>
      <c r="N4" s="406"/>
      <c r="O4" s="408"/>
      <c r="P4" s="406"/>
      <c r="Q4" s="407"/>
      <c r="R4" s="408"/>
      <c r="S4" s="410"/>
      <c r="T4" s="434"/>
      <c r="U4" s="413"/>
      <c r="V4" s="440"/>
      <c r="W4" s="413"/>
      <c r="X4" s="413"/>
      <c r="Y4" s="413"/>
      <c r="Z4" s="413"/>
      <c r="AA4" s="413"/>
      <c r="AB4" s="413"/>
      <c r="AC4" s="413"/>
      <c r="AD4" s="437"/>
      <c r="AE4" s="415"/>
      <c r="AF4" s="431"/>
      <c r="AG4" s="431"/>
      <c r="AH4" s="426"/>
      <c r="AI4" s="426"/>
    </row>
    <row r="5" spans="1:35" ht="66.75" customHeight="1" thickBot="1">
      <c r="A5" s="425"/>
      <c r="B5" s="412"/>
      <c r="C5" s="412"/>
      <c r="D5" s="285" t="s">
        <v>264</v>
      </c>
      <c r="E5" s="110" t="s">
        <v>265</v>
      </c>
      <c r="F5" s="286" t="s">
        <v>596</v>
      </c>
      <c r="G5" s="286" t="s">
        <v>597</v>
      </c>
      <c r="H5" s="413"/>
      <c r="I5" s="413"/>
      <c r="J5" s="427"/>
      <c r="K5" s="427"/>
      <c r="L5" s="427"/>
      <c r="M5" s="427"/>
      <c r="N5" s="285" t="s">
        <v>264</v>
      </c>
      <c r="O5" s="110" t="s">
        <v>265</v>
      </c>
      <c r="P5" s="110" t="s">
        <v>266</v>
      </c>
      <c r="Q5" s="110" t="s">
        <v>265</v>
      </c>
      <c r="R5" s="110" t="s">
        <v>267</v>
      </c>
      <c r="S5" s="411"/>
      <c r="T5" s="435"/>
      <c r="U5" s="414"/>
      <c r="V5" s="441"/>
      <c r="W5" s="414"/>
      <c r="X5" s="414"/>
      <c r="Y5" s="414"/>
      <c r="Z5" s="413"/>
      <c r="AA5" s="416"/>
      <c r="AB5" s="416"/>
      <c r="AC5" s="416"/>
      <c r="AD5" s="438"/>
      <c r="AE5" s="415"/>
      <c r="AF5" s="432"/>
      <c r="AG5" s="432"/>
      <c r="AH5" s="426"/>
      <c r="AI5" s="426"/>
    </row>
    <row r="6" spans="1:35" ht="48.75" customHeight="1">
      <c r="A6" s="109">
        <v>1</v>
      </c>
      <c r="B6" s="115" t="s">
        <v>616</v>
      </c>
      <c r="C6" s="7">
        <v>4.67</v>
      </c>
      <c r="D6" s="11">
        <v>4</v>
      </c>
      <c r="E6" s="109"/>
      <c r="F6" s="11">
        <v>7</v>
      </c>
      <c r="G6" s="11">
        <v>2</v>
      </c>
      <c r="H6" s="11">
        <v>2</v>
      </c>
      <c r="I6" s="11"/>
      <c r="J6" s="11">
        <v>2</v>
      </c>
      <c r="K6" s="11">
        <v>0</v>
      </c>
      <c r="L6" s="11">
        <v>18</v>
      </c>
      <c r="M6" s="11">
        <v>21</v>
      </c>
      <c r="N6" s="11">
        <v>1</v>
      </c>
      <c r="O6" s="109"/>
      <c r="P6" s="109"/>
      <c r="Q6" s="109"/>
      <c r="R6" s="109"/>
      <c r="S6" s="262" t="s">
        <v>624</v>
      </c>
      <c r="T6" s="108">
        <v>1398</v>
      </c>
      <c r="U6" s="49">
        <f>SUM(T6/C6)</f>
        <v>299.35760171306208</v>
      </c>
      <c r="V6" s="58">
        <v>108</v>
      </c>
      <c r="W6" s="288">
        <f>SUM(V6/C6)</f>
        <v>23.126338329764454</v>
      </c>
      <c r="X6" s="288">
        <f>T6+V6</f>
        <v>1506</v>
      </c>
      <c r="Y6" s="288">
        <f>SUM(X6/C6)</f>
        <v>322.48394004282653</v>
      </c>
      <c r="Z6" s="11" t="s">
        <v>626</v>
      </c>
      <c r="AA6" s="276">
        <f>T6+V6</f>
        <v>1506</v>
      </c>
      <c r="AB6" s="287" t="s">
        <v>634</v>
      </c>
      <c r="AC6" s="289">
        <v>87.672955974842765</v>
      </c>
      <c r="AD6" s="7">
        <v>66.5</v>
      </c>
      <c r="AE6" s="274">
        <v>122</v>
      </c>
      <c r="AF6" s="274"/>
      <c r="AG6" s="274" t="s">
        <v>642</v>
      </c>
      <c r="AH6" s="11"/>
      <c r="AI6" s="11"/>
    </row>
    <row r="7" spans="1:35" ht="27.6" customHeight="1">
      <c r="A7" s="109">
        <v>2</v>
      </c>
      <c r="B7" s="115" t="s">
        <v>617</v>
      </c>
      <c r="C7" s="7">
        <v>1.45</v>
      </c>
      <c r="D7" s="11">
        <v>1</v>
      </c>
      <c r="E7" s="109"/>
      <c r="F7" s="11">
        <v>3</v>
      </c>
      <c r="G7" s="11">
        <v>0</v>
      </c>
      <c r="H7" s="11">
        <v>1</v>
      </c>
      <c r="I7" s="11"/>
      <c r="J7" s="11">
        <v>1</v>
      </c>
      <c r="K7" s="11">
        <v>1</v>
      </c>
      <c r="L7" s="11">
        <v>5</v>
      </c>
      <c r="M7" s="11">
        <v>11</v>
      </c>
      <c r="N7" s="11">
        <v>0</v>
      </c>
      <c r="O7" s="109"/>
      <c r="P7" s="109"/>
      <c r="Q7" s="109"/>
      <c r="R7" s="109"/>
      <c r="S7" s="111"/>
      <c r="T7" s="108">
        <v>96</v>
      </c>
      <c r="U7" s="49">
        <f t="shared" ref="U7:U13" si="0">SUM(T7/C7)</f>
        <v>66.206896551724142</v>
      </c>
      <c r="V7" s="58">
        <v>0</v>
      </c>
      <c r="W7" s="288">
        <f t="shared" ref="W7:W13" si="1">SUM(V7/C7)</f>
        <v>0</v>
      </c>
      <c r="X7" s="288">
        <f t="shared" ref="X7:X13" si="2">T7+V7</f>
        <v>96</v>
      </c>
      <c r="Y7" s="288">
        <f t="shared" ref="Y7:Y13" si="3">SUM(X7/C7)</f>
        <v>66.206896551724142</v>
      </c>
      <c r="Z7" s="11" t="s">
        <v>627</v>
      </c>
      <c r="AA7" s="287">
        <f t="shared" ref="AA7:AA13" si="4">T7+V7</f>
        <v>96</v>
      </c>
      <c r="AB7" s="279" t="s">
        <v>635</v>
      </c>
      <c r="AC7" s="289">
        <v>97.959183673469383</v>
      </c>
      <c r="AD7" s="7">
        <v>77.75</v>
      </c>
      <c r="AE7" s="11">
        <v>8</v>
      </c>
      <c r="AF7" s="11"/>
      <c r="AG7" s="274" t="s">
        <v>642</v>
      </c>
      <c r="AH7" s="11"/>
      <c r="AI7" s="11"/>
    </row>
    <row r="8" spans="1:35" ht="27.6" customHeight="1">
      <c r="A8" s="109">
        <v>3</v>
      </c>
      <c r="B8" s="115" t="s">
        <v>618</v>
      </c>
      <c r="C8" s="7">
        <v>0.96</v>
      </c>
      <c r="D8" s="11">
        <v>1</v>
      </c>
      <c r="E8" s="109"/>
      <c r="F8" s="11">
        <v>1</v>
      </c>
      <c r="G8" s="11">
        <v>0</v>
      </c>
      <c r="H8" s="11">
        <v>1</v>
      </c>
      <c r="I8" s="11"/>
      <c r="J8" s="11">
        <v>1</v>
      </c>
      <c r="K8" s="11">
        <v>1</v>
      </c>
      <c r="L8" s="11">
        <v>3</v>
      </c>
      <c r="M8" s="11">
        <v>5</v>
      </c>
      <c r="N8" s="11">
        <v>0</v>
      </c>
      <c r="O8" s="109"/>
      <c r="P8" s="109"/>
      <c r="Q8" s="109"/>
      <c r="R8" s="109"/>
      <c r="S8" s="111"/>
      <c r="T8" s="108">
        <v>149</v>
      </c>
      <c r="U8" s="49">
        <f t="shared" si="0"/>
        <v>155.20833333333334</v>
      </c>
      <c r="V8" s="58">
        <v>2</v>
      </c>
      <c r="W8" s="288">
        <f t="shared" si="1"/>
        <v>2.0833333333333335</v>
      </c>
      <c r="X8" s="288">
        <f t="shared" si="2"/>
        <v>151</v>
      </c>
      <c r="Y8" s="288">
        <f t="shared" si="3"/>
        <v>157.29166666666669</v>
      </c>
      <c r="Z8" s="11" t="s">
        <v>628</v>
      </c>
      <c r="AA8" s="287">
        <f t="shared" si="4"/>
        <v>151</v>
      </c>
      <c r="AB8" s="279" t="s">
        <v>636</v>
      </c>
      <c r="AC8" s="289">
        <v>96.103896103896105</v>
      </c>
      <c r="AD8" s="7">
        <v>63</v>
      </c>
      <c r="AE8" s="11">
        <v>5</v>
      </c>
      <c r="AF8" s="11"/>
      <c r="AG8" s="274" t="s">
        <v>642</v>
      </c>
      <c r="AH8" s="11"/>
      <c r="AI8" s="11"/>
    </row>
    <row r="9" spans="1:35" ht="27.6" customHeight="1">
      <c r="A9" s="109">
        <v>4</v>
      </c>
      <c r="B9" s="115" t="s">
        <v>619</v>
      </c>
      <c r="C9" s="7">
        <v>1.36</v>
      </c>
      <c r="D9" s="11">
        <v>1</v>
      </c>
      <c r="E9" s="109"/>
      <c r="F9" s="11">
        <v>2</v>
      </c>
      <c r="G9" s="11">
        <v>0</v>
      </c>
      <c r="H9" s="11">
        <v>1</v>
      </c>
      <c r="I9" s="11"/>
      <c r="J9" s="11">
        <v>0</v>
      </c>
      <c r="K9" s="11">
        <v>1</v>
      </c>
      <c r="L9" s="11">
        <v>3</v>
      </c>
      <c r="M9" s="11">
        <v>5</v>
      </c>
      <c r="N9" s="11">
        <v>0</v>
      </c>
      <c r="O9" s="109"/>
      <c r="P9" s="109"/>
      <c r="Q9" s="109"/>
      <c r="R9" s="109"/>
      <c r="S9" s="111"/>
      <c r="T9" s="108">
        <v>68</v>
      </c>
      <c r="U9" s="49">
        <f t="shared" si="0"/>
        <v>49.999999999999993</v>
      </c>
      <c r="V9" s="58">
        <v>0</v>
      </c>
      <c r="W9" s="288">
        <f t="shared" si="1"/>
        <v>0</v>
      </c>
      <c r="X9" s="288">
        <f t="shared" si="2"/>
        <v>68</v>
      </c>
      <c r="Y9" s="288">
        <f t="shared" si="3"/>
        <v>49.999999999999993</v>
      </c>
      <c r="Z9" s="11" t="s">
        <v>629</v>
      </c>
      <c r="AA9" s="287">
        <f t="shared" si="4"/>
        <v>68</v>
      </c>
      <c r="AB9" s="279" t="s">
        <v>637</v>
      </c>
      <c r="AC9" s="289">
        <v>94.915254237288138</v>
      </c>
      <c r="AD9" s="7">
        <v>52.5</v>
      </c>
      <c r="AE9" s="11">
        <v>2</v>
      </c>
      <c r="AF9" s="11"/>
      <c r="AG9" s="274" t="s">
        <v>642</v>
      </c>
      <c r="AH9" s="11"/>
      <c r="AI9" s="11"/>
    </row>
    <row r="10" spans="1:35" ht="27.6" customHeight="1" thickBot="1">
      <c r="A10" s="109">
        <v>5</v>
      </c>
      <c r="B10" s="115" t="s">
        <v>620</v>
      </c>
      <c r="C10" s="7">
        <v>1.78</v>
      </c>
      <c r="D10" s="11">
        <v>2</v>
      </c>
      <c r="E10" s="109"/>
      <c r="F10" s="11">
        <v>1</v>
      </c>
      <c r="G10" s="11">
        <v>1</v>
      </c>
      <c r="H10" s="11">
        <v>1</v>
      </c>
      <c r="I10" s="11"/>
      <c r="J10" s="11">
        <v>1</v>
      </c>
      <c r="K10" s="11">
        <v>1</v>
      </c>
      <c r="L10" s="11">
        <v>5</v>
      </c>
      <c r="M10" s="11">
        <v>12</v>
      </c>
      <c r="N10" s="11">
        <v>0</v>
      </c>
      <c r="O10" s="109"/>
      <c r="P10" s="109"/>
      <c r="Q10" s="109"/>
      <c r="R10" s="109"/>
      <c r="S10" s="111"/>
      <c r="T10" s="24">
        <v>146</v>
      </c>
      <c r="U10" s="49">
        <f t="shared" si="0"/>
        <v>82.022471910112358</v>
      </c>
      <c r="V10" s="58">
        <v>0</v>
      </c>
      <c r="W10" s="288">
        <f t="shared" si="1"/>
        <v>0</v>
      </c>
      <c r="X10" s="288">
        <f t="shared" si="2"/>
        <v>146</v>
      </c>
      <c r="Y10" s="288">
        <f t="shared" si="3"/>
        <v>82.022471910112358</v>
      </c>
      <c r="Z10" s="11" t="s">
        <v>630</v>
      </c>
      <c r="AA10" s="287">
        <f t="shared" si="4"/>
        <v>146</v>
      </c>
      <c r="AB10" s="279" t="s">
        <v>638</v>
      </c>
      <c r="AC10" s="289">
        <v>100</v>
      </c>
      <c r="AD10" s="7">
        <v>87</v>
      </c>
      <c r="AE10" s="11">
        <v>4</v>
      </c>
      <c r="AF10" s="11"/>
      <c r="AG10" s="274" t="s">
        <v>642</v>
      </c>
      <c r="AH10" s="11"/>
      <c r="AI10" s="11"/>
    </row>
    <row r="11" spans="1:35" ht="27.6" customHeight="1">
      <c r="A11" s="109">
        <v>6</v>
      </c>
      <c r="B11" s="115" t="s">
        <v>621</v>
      </c>
      <c r="C11" s="7">
        <v>0.99</v>
      </c>
      <c r="D11" s="11">
        <v>1</v>
      </c>
      <c r="E11" s="109"/>
      <c r="F11" s="11">
        <v>3</v>
      </c>
      <c r="G11" s="11">
        <v>0</v>
      </c>
      <c r="H11" s="11">
        <v>1</v>
      </c>
      <c r="I11" s="11"/>
      <c r="J11" s="11">
        <v>1</v>
      </c>
      <c r="K11" s="11">
        <v>1</v>
      </c>
      <c r="L11" s="11">
        <v>4</v>
      </c>
      <c r="M11" s="11">
        <v>5</v>
      </c>
      <c r="N11" s="11">
        <v>0</v>
      </c>
      <c r="O11" s="109"/>
      <c r="P11" s="109"/>
      <c r="Q11" s="109"/>
      <c r="R11" s="109"/>
      <c r="S11" s="111"/>
      <c r="T11" s="56">
        <v>32</v>
      </c>
      <c r="U11" s="49">
        <f t="shared" si="0"/>
        <v>32.323232323232325</v>
      </c>
      <c r="V11" s="58">
        <v>0</v>
      </c>
      <c r="W11" s="288">
        <f t="shared" si="1"/>
        <v>0</v>
      </c>
      <c r="X11" s="288">
        <f t="shared" si="2"/>
        <v>32</v>
      </c>
      <c r="Y11" s="288">
        <f t="shared" si="3"/>
        <v>32.323232323232325</v>
      </c>
      <c r="Z11" s="11" t="s">
        <v>631</v>
      </c>
      <c r="AA11" s="287">
        <f t="shared" si="4"/>
        <v>32</v>
      </c>
      <c r="AB11" s="279" t="s">
        <v>639</v>
      </c>
      <c r="AC11" s="289">
        <v>94.117647058823522</v>
      </c>
      <c r="AD11" s="7">
        <v>60.75</v>
      </c>
      <c r="AE11" s="11">
        <v>8</v>
      </c>
      <c r="AF11" s="11"/>
      <c r="AG11" s="274" t="s">
        <v>642</v>
      </c>
      <c r="AH11" s="11"/>
      <c r="AI11" s="11"/>
    </row>
    <row r="12" spans="1:35" ht="27.6" customHeight="1">
      <c r="A12" s="109">
        <v>7</v>
      </c>
      <c r="B12" s="115" t="s">
        <v>622</v>
      </c>
      <c r="C12" s="7">
        <v>0.65</v>
      </c>
      <c r="D12" s="11">
        <v>1</v>
      </c>
      <c r="E12" s="109"/>
      <c r="F12" s="11">
        <v>1</v>
      </c>
      <c r="G12" s="11">
        <v>0</v>
      </c>
      <c r="H12" s="11">
        <v>1</v>
      </c>
      <c r="I12" s="11"/>
      <c r="J12" s="11">
        <v>1</v>
      </c>
      <c r="K12" s="11">
        <v>0</v>
      </c>
      <c r="L12" s="11">
        <v>2</v>
      </c>
      <c r="M12" s="11">
        <v>2</v>
      </c>
      <c r="N12" s="11">
        <v>0</v>
      </c>
      <c r="O12" s="109"/>
      <c r="P12" s="109"/>
      <c r="Q12" s="109"/>
      <c r="R12" s="109"/>
      <c r="S12" s="42"/>
      <c r="T12" s="42">
        <v>133</v>
      </c>
      <c r="U12" s="49">
        <f t="shared" si="0"/>
        <v>204.61538461538461</v>
      </c>
      <c r="V12" s="59">
        <v>0</v>
      </c>
      <c r="W12" s="288">
        <f t="shared" si="1"/>
        <v>0</v>
      </c>
      <c r="X12" s="288">
        <f t="shared" si="2"/>
        <v>133</v>
      </c>
      <c r="Y12" s="288">
        <f t="shared" si="3"/>
        <v>204.61538461538461</v>
      </c>
      <c r="Z12" s="11" t="s">
        <v>632</v>
      </c>
      <c r="AA12" s="287">
        <f t="shared" si="4"/>
        <v>133</v>
      </c>
      <c r="AB12" s="280" t="s">
        <v>640</v>
      </c>
      <c r="AC12" s="289">
        <v>99.337748344370851</v>
      </c>
      <c r="AD12" s="7">
        <v>64</v>
      </c>
      <c r="AE12" s="11">
        <v>1</v>
      </c>
      <c r="AF12" s="11"/>
      <c r="AG12" s="274" t="s">
        <v>642</v>
      </c>
      <c r="AH12" s="11"/>
      <c r="AI12" s="11"/>
    </row>
    <row r="13" spans="1:35" ht="27.6" customHeight="1">
      <c r="A13" s="109">
        <v>8</v>
      </c>
      <c r="B13" s="47" t="s">
        <v>623</v>
      </c>
      <c r="C13" s="7">
        <v>0.75</v>
      </c>
      <c r="D13" s="11">
        <v>1</v>
      </c>
      <c r="E13" s="109"/>
      <c r="F13" s="11">
        <v>2</v>
      </c>
      <c r="G13" s="11">
        <v>0</v>
      </c>
      <c r="H13" s="11">
        <v>0</v>
      </c>
      <c r="I13" s="11"/>
      <c r="J13" s="11">
        <v>1</v>
      </c>
      <c r="K13" s="11">
        <v>0</v>
      </c>
      <c r="L13" s="11">
        <v>3</v>
      </c>
      <c r="M13" s="11">
        <v>4</v>
      </c>
      <c r="N13" s="11">
        <v>0</v>
      </c>
      <c r="O13" s="109"/>
      <c r="P13" s="109"/>
      <c r="Q13" s="109"/>
      <c r="R13" s="109"/>
      <c r="S13" s="42"/>
      <c r="T13" s="42">
        <v>62</v>
      </c>
      <c r="U13" s="49">
        <f t="shared" si="0"/>
        <v>82.666666666666671</v>
      </c>
      <c r="V13" s="58">
        <v>0</v>
      </c>
      <c r="W13" s="288">
        <f t="shared" si="1"/>
        <v>0</v>
      </c>
      <c r="X13" s="288">
        <f t="shared" si="2"/>
        <v>62</v>
      </c>
      <c r="Y13" s="288">
        <f t="shared" si="3"/>
        <v>82.666666666666671</v>
      </c>
      <c r="Z13" s="11" t="s">
        <v>633</v>
      </c>
      <c r="AA13" s="287">
        <f t="shared" si="4"/>
        <v>62</v>
      </c>
      <c r="AB13" s="280" t="s">
        <v>641</v>
      </c>
      <c r="AC13" s="289">
        <v>94.117647058823522</v>
      </c>
      <c r="AD13" s="7">
        <v>54.25</v>
      </c>
      <c r="AE13" s="11">
        <v>4</v>
      </c>
      <c r="AF13" s="11"/>
      <c r="AG13" s="274" t="s">
        <v>642</v>
      </c>
      <c r="AH13" s="11"/>
      <c r="AI13" s="11"/>
    </row>
    <row r="14" spans="1:35" ht="27.6" customHeight="1">
      <c r="A14" s="109"/>
      <c r="B14" s="105"/>
      <c r="C14" s="54"/>
      <c r="D14" s="107"/>
      <c r="E14" s="109"/>
      <c r="F14" s="264"/>
      <c r="G14" s="11"/>
      <c r="H14" s="11"/>
      <c r="I14" s="11"/>
      <c r="J14" s="49"/>
      <c r="K14" s="50"/>
      <c r="L14" s="114"/>
      <c r="M14" s="114"/>
      <c r="N14" s="109"/>
      <c r="O14" s="109"/>
      <c r="P14" s="109"/>
      <c r="Q14" s="109"/>
      <c r="R14" s="109"/>
      <c r="S14" s="42"/>
      <c r="T14" s="42"/>
      <c r="U14" s="49"/>
      <c r="V14" s="60"/>
      <c r="W14" s="51"/>
      <c r="X14" s="51"/>
      <c r="Y14" s="51"/>
      <c r="Z14" s="280"/>
      <c r="AA14" s="280"/>
      <c r="AB14" s="280"/>
      <c r="AC14" s="42"/>
      <c r="AD14" s="55"/>
      <c r="AE14" s="11"/>
      <c r="AF14" s="11"/>
      <c r="AG14" s="11"/>
      <c r="AH14" s="11"/>
      <c r="AI14" s="11"/>
    </row>
    <row r="15" spans="1:35" ht="27.6" customHeight="1">
      <c r="A15" s="109"/>
      <c r="B15" s="105"/>
      <c r="C15" s="43"/>
      <c r="D15" s="107"/>
      <c r="E15" s="109"/>
      <c r="F15" s="264"/>
      <c r="G15" s="11"/>
      <c r="H15" s="11"/>
      <c r="I15" s="11"/>
      <c r="J15" s="49"/>
      <c r="K15" s="50"/>
      <c r="L15" s="114"/>
      <c r="M15" s="114"/>
      <c r="N15" s="42"/>
      <c r="O15" s="42"/>
      <c r="P15" s="109"/>
      <c r="Q15" s="42"/>
      <c r="R15" s="109"/>
      <c r="S15" s="42"/>
      <c r="T15" s="42"/>
      <c r="U15" s="49"/>
      <c r="V15" s="61"/>
      <c r="W15" s="51"/>
      <c r="X15" s="51"/>
      <c r="Y15" s="51"/>
      <c r="Z15" s="280"/>
      <c r="AA15" s="280"/>
      <c r="AB15" s="280"/>
      <c r="AC15" s="42"/>
      <c r="AD15" s="55"/>
      <c r="AE15" s="11"/>
      <c r="AF15" s="11"/>
      <c r="AG15" s="11"/>
      <c r="AH15" s="11"/>
      <c r="AI15" s="11"/>
    </row>
    <row r="16" spans="1:35" ht="27.6" customHeight="1">
      <c r="A16" s="42"/>
      <c r="B16" s="105"/>
      <c r="C16" s="52"/>
      <c r="D16" s="107"/>
      <c r="E16" s="109"/>
      <c r="F16" s="264"/>
      <c r="G16" s="11"/>
      <c r="H16" s="11"/>
      <c r="I16" s="11"/>
      <c r="J16" s="49"/>
      <c r="K16" s="50"/>
      <c r="L16" s="114"/>
      <c r="M16" s="114"/>
      <c r="N16" s="42"/>
      <c r="O16" s="42"/>
      <c r="P16" s="109"/>
      <c r="Q16" s="42"/>
      <c r="R16" s="109"/>
      <c r="S16" s="42"/>
      <c r="T16" s="63"/>
      <c r="U16" s="49"/>
      <c r="V16" s="62"/>
      <c r="W16" s="51"/>
      <c r="X16" s="51"/>
      <c r="Y16" s="51"/>
      <c r="Z16" s="280"/>
      <c r="AA16" s="280"/>
      <c r="AB16" s="280"/>
      <c r="AC16" s="42"/>
      <c r="AD16" s="55"/>
      <c r="AE16" s="11"/>
      <c r="AF16" s="11"/>
      <c r="AG16" s="11"/>
      <c r="AH16" s="11"/>
      <c r="AI16" s="11"/>
    </row>
    <row r="17" spans="1:35" ht="27.6" customHeight="1">
      <c r="A17" s="42"/>
      <c r="B17" s="105"/>
      <c r="C17" s="52"/>
      <c r="D17" s="107"/>
      <c r="E17" s="109"/>
      <c r="F17" s="264"/>
      <c r="G17" s="106"/>
      <c r="H17" s="106"/>
      <c r="I17" s="106"/>
      <c r="J17" s="52"/>
      <c r="K17" s="53"/>
      <c r="L17" s="114"/>
      <c r="M17" s="114"/>
      <c r="N17" s="42"/>
      <c r="O17" s="42"/>
      <c r="P17" s="109"/>
      <c r="Q17" s="42"/>
      <c r="R17" s="109"/>
      <c r="S17" s="42"/>
      <c r="T17" s="64"/>
      <c r="U17" s="49"/>
      <c r="V17" s="58"/>
      <c r="W17" s="51"/>
      <c r="X17" s="51"/>
      <c r="Y17" s="51"/>
      <c r="Z17" s="280"/>
      <c r="AA17" s="280"/>
      <c r="AB17" s="280"/>
      <c r="AC17" s="42"/>
      <c r="AD17" s="55"/>
      <c r="AE17" s="11"/>
      <c r="AF17" s="11"/>
      <c r="AG17" s="11"/>
      <c r="AH17" s="11"/>
      <c r="AI17" s="11"/>
    </row>
    <row r="18" spans="1:35" ht="27.6" customHeight="1">
      <c r="A18" s="42"/>
      <c r="B18" s="105"/>
      <c r="C18" s="52"/>
      <c r="D18" s="107"/>
      <c r="E18" s="109"/>
      <c r="F18" s="264"/>
      <c r="G18" s="11"/>
      <c r="H18" s="11"/>
      <c r="I18" s="11"/>
      <c r="J18" s="52"/>
      <c r="K18" s="53"/>
      <c r="L18" s="114"/>
      <c r="M18" s="114"/>
      <c r="N18" s="42"/>
      <c r="O18" s="42"/>
      <c r="P18" s="109"/>
      <c r="Q18" s="42"/>
      <c r="R18" s="109"/>
      <c r="S18" s="42"/>
      <c r="T18" s="64"/>
      <c r="U18" s="49"/>
      <c r="V18" s="58"/>
      <c r="W18" s="51"/>
      <c r="X18" s="51"/>
      <c r="Y18" s="51"/>
      <c r="Z18" s="280"/>
      <c r="AA18" s="280"/>
      <c r="AB18" s="280"/>
      <c r="AC18" s="42"/>
      <c r="AD18" s="55"/>
      <c r="AE18" s="11"/>
      <c r="AF18" s="11"/>
      <c r="AG18" s="11"/>
      <c r="AH18" s="11"/>
      <c r="AI18" s="11"/>
    </row>
    <row r="19" spans="1:35" ht="27.6" customHeight="1">
      <c r="A19" s="42"/>
      <c r="B19" s="105"/>
      <c r="C19" s="52"/>
      <c r="D19" s="107"/>
      <c r="E19" s="109"/>
      <c r="F19" s="264"/>
      <c r="G19" s="11"/>
      <c r="H19" s="11"/>
      <c r="I19" s="11"/>
      <c r="J19" s="52"/>
      <c r="K19" s="53"/>
      <c r="L19" s="114"/>
      <c r="M19" s="114"/>
      <c r="N19" s="42"/>
      <c r="O19" s="42"/>
      <c r="P19" s="109"/>
      <c r="Q19" s="42"/>
      <c r="R19" s="109"/>
      <c r="S19" s="42"/>
      <c r="T19" s="64"/>
      <c r="U19" s="49"/>
      <c r="V19" s="58"/>
      <c r="W19" s="51"/>
      <c r="X19" s="51"/>
      <c r="Y19" s="51"/>
      <c r="Z19" s="280"/>
      <c r="AA19" s="280"/>
      <c r="AB19" s="280"/>
      <c r="AC19" s="42"/>
      <c r="AD19" s="55"/>
      <c r="AE19" s="11"/>
      <c r="AF19" s="11"/>
      <c r="AG19" s="11"/>
      <c r="AH19" s="11"/>
      <c r="AI19" s="11"/>
    </row>
    <row r="20" spans="1:35" ht="27.6" customHeight="1">
      <c r="A20" s="42"/>
      <c r="B20" s="105"/>
      <c r="C20" s="52"/>
      <c r="D20" s="107"/>
      <c r="E20" s="109"/>
      <c r="F20" s="264"/>
      <c r="G20" s="11"/>
      <c r="H20" s="11"/>
      <c r="I20" s="11"/>
      <c r="J20" s="52"/>
      <c r="K20" s="53"/>
      <c r="L20" s="114"/>
      <c r="M20" s="114"/>
      <c r="N20" s="116"/>
      <c r="O20" s="116"/>
      <c r="P20" s="117"/>
      <c r="Q20" s="116"/>
      <c r="R20" s="117"/>
      <c r="S20" s="116"/>
      <c r="T20" s="118"/>
      <c r="U20" s="49"/>
      <c r="V20" s="60"/>
      <c r="W20" s="51"/>
      <c r="X20" s="275"/>
      <c r="Y20" s="275"/>
      <c r="Z20" s="281"/>
      <c r="AA20" s="281"/>
      <c r="AB20" s="281"/>
      <c r="AC20" s="116"/>
      <c r="AD20" s="55"/>
      <c r="AE20" s="11"/>
      <c r="AF20" s="11"/>
      <c r="AG20" s="11"/>
      <c r="AH20" s="11"/>
      <c r="AI20" s="11"/>
    </row>
    <row r="21" spans="1:35" ht="27.6" customHeight="1">
      <c r="A21" s="42"/>
      <c r="B21" s="105"/>
      <c r="C21" s="11"/>
      <c r="D21" s="107"/>
      <c r="E21" s="109"/>
      <c r="F21" s="262"/>
      <c r="G21" s="115"/>
      <c r="H21" s="115"/>
      <c r="I21" s="115"/>
      <c r="J21" s="11"/>
      <c r="K21" s="11"/>
      <c r="L21" s="114"/>
      <c r="M21" s="114"/>
      <c r="N21" s="11"/>
      <c r="O21" s="11"/>
      <c r="P21" s="11"/>
      <c r="Q21" s="11"/>
      <c r="R21" s="117"/>
      <c r="S21" s="42"/>
      <c r="T21" s="11"/>
      <c r="U21" s="49"/>
      <c r="V21" s="61"/>
      <c r="W21" s="51"/>
      <c r="X21" s="51"/>
      <c r="Y21" s="51"/>
      <c r="Z21" s="282"/>
      <c r="AA21" s="282"/>
      <c r="AB21" s="282"/>
      <c r="AC21" s="11"/>
      <c r="AD21" s="55"/>
      <c r="AE21" s="11"/>
      <c r="AF21" s="11"/>
      <c r="AG21" s="11"/>
      <c r="AH21" s="11"/>
      <c r="AI21" s="11"/>
    </row>
    <row r="22" spans="1:35" ht="27.6" customHeight="1">
      <c r="A22" s="42"/>
      <c r="B22" s="105"/>
      <c r="C22" s="11"/>
      <c r="D22" s="107"/>
      <c r="E22" s="109"/>
      <c r="F22" s="262"/>
      <c r="G22" s="115"/>
      <c r="H22" s="115"/>
      <c r="I22" s="115"/>
      <c r="J22" s="11"/>
      <c r="K22" s="11"/>
      <c r="L22" s="114"/>
      <c r="M22" s="114"/>
      <c r="N22" s="11"/>
      <c r="O22" s="11"/>
      <c r="P22" s="11"/>
      <c r="Q22" s="11"/>
      <c r="R22" s="117"/>
      <c r="S22" s="42"/>
      <c r="T22" s="11"/>
      <c r="U22" s="49"/>
      <c r="V22" s="61"/>
      <c r="W22" s="51"/>
      <c r="X22" s="51"/>
      <c r="Y22" s="51"/>
      <c r="Z22" s="282"/>
      <c r="AA22" s="282"/>
      <c r="AB22" s="282"/>
      <c r="AC22" s="11"/>
      <c r="AD22" s="55"/>
      <c r="AE22" s="11"/>
      <c r="AF22" s="11"/>
      <c r="AG22" s="11"/>
      <c r="AH22" s="11"/>
      <c r="AI22" s="11"/>
    </row>
    <row r="23" spans="1:35" ht="27.6" customHeight="1">
      <c r="A23" s="42"/>
      <c r="B23" s="105"/>
      <c r="C23" s="11"/>
      <c r="D23" s="107"/>
      <c r="E23" s="109"/>
      <c r="F23" s="262"/>
      <c r="G23" s="115"/>
      <c r="H23" s="115"/>
      <c r="I23" s="115"/>
      <c r="J23" s="11"/>
      <c r="K23" s="11"/>
      <c r="L23" s="114"/>
      <c r="M23" s="114"/>
      <c r="N23" s="11"/>
      <c r="O23" s="11"/>
      <c r="P23" s="11"/>
      <c r="Q23" s="11"/>
      <c r="R23" s="117"/>
      <c r="S23" s="42"/>
      <c r="T23" s="11"/>
      <c r="U23" s="49"/>
      <c r="V23" s="61"/>
      <c r="W23" s="51"/>
      <c r="X23" s="51"/>
      <c r="Y23" s="51"/>
      <c r="Z23" s="282"/>
      <c r="AA23" s="282"/>
      <c r="AB23" s="282"/>
      <c r="AC23" s="11"/>
      <c r="AD23" s="55"/>
      <c r="AE23" s="11"/>
      <c r="AF23" s="11"/>
      <c r="AG23" s="11"/>
      <c r="AH23" s="11"/>
      <c r="AI23" s="11"/>
    </row>
    <row r="24" spans="1:35" ht="27.6" customHeight="1">
      <c r="A24" s="42"/>
      <c r="B24" s="105"/>
      <c r="C24" s="11"/>
      <c r="D24" s="107"/>
      <c r="E24" s="109"/>
      <c r="F24" s="262"/>
      <c r="G24" s="115"/>
      <c r="H24" s="115"/>
      <c r="I24" s="115"/>
      <c r="J24" s="11"/>
      <c r="K24" s="11"/>
      <c r="L24" s="114"/>
      <c r="M24" s="114"/>
      <c r="N24" s="11"/>
      <c r="O24" s="11"/>
      <c r="P24" s="11"/>
      <c r="Q24" s="11"/>
      <c r="R24" s="117"/>
      <c r="S24" s="42"/>
      <c r="T24" s="11"/>
      <c r="U24" s="49"/>
      <c r="V24" s="61"/>
      <c r="W24" s="51"/>
      <c r="X24" s="51"/>
      <c r="Y24" s="51"/>
      <c r="Z24" s="282"/>
      <c r="AA24" s="282"/>
      <c r="AB24" s="282"/>
      <c r="AC24" s="11"/>
      <c r="AD24" s="55"/>
      <c r="AE24" s="11"/>
      <c r="AF24" s="11"/>
      <c r="AG24" s="11"/>
      <c r="AH24" s="11"/>
      <c r="AI24" s="11"/>
    </row>
    <row r="25" spans="1:35" ht="27.6" customHeight="1">
      <c r="A25" s="42"/>
      <c r="B25" s="105"/>
      <c r="C25" s="11"/>
      <c r="D25" s="107"/>
      <c r="E25" s="109"/>
      <c r="F25" s="262"/>
      <c r="G25" s="115"/>
      <c r="H25" s="115"/>
      <c r="I25" s="115"/>
      <c r="J25" s="11"/>
      <c r="K25" s="11"/>
      <c r="L25" s="114"/>
      <c r="M25" s="114"/>
      <c r="N25" s="11"/>
      <c r="O25" s="11"/>
      <c r="P25" s="11"/>
      <c r="Q25" s="11"/>
      <c r="R25" s="117"/>
      <c r="S25" s="42"/>
      <c r="T25" s="11"/>
      <c r="U25" s="49"/>
      <c r="V25" s="61"/>
      <c r="W25" s="51"/>
      <c r="X25" s="51"/>
      <c r="Y25" s="51"/>
      <c r="Z25" s="282"/>
      <c r="AA25" s="282"/>
      <c r="AB25" s="282"/>
      <c r="AC25" s="11"/>
      <c r="AD25" s="55"/>
      <c r="AE25" s="11"/>
      <c r="AF25" s="11"/>
      <c r="AG25" s="11"/>
      <c r="AH25" s="11"/>
      <c r="AI25" s="11"/>
    </row>
    <row r="26" spans="1:35" ht="27.6" customHeight="1">
      <c r="A26" s="42"/>
      <c r="B26" s="105"/>
      <c r="C26" s="11"/>
      <c r="D26" s="107"/>
      <c r="E26" s="109"/>
      <c r="F26" s="262"/>
      <c r="G26" s="115"/>
      <c r="H26" s="115"/>
      <c r="I26" s="115"/>
      <c r="J26" s="11"/>
      <c r="K26" s="11"/>
      <c r="L26" s="114"/>
      <c r="M26" s="114"/>
      <c r="N26" s="11"/>
      <c r="O26" s="11"/>
      <c r="P26" s="11"/>
      <c r="Q26" s="11"/>
      <c r="R26" s="117"/>
      <c r="S26" s="42"/>
      <c r="T26" s="11"/>
      <c r="U26" s="49"/>
      <c r="V26" s="61"/>
      <c r="W26" s="51"/>
      <c r="X26" s="51"/>
      <c r="Y26" s="51"/>
      <c r="Z26" s="282"/>
      <c r="AA26" s="282"/>
      <c r="AB26" s="282"/>
      <c r="AC26" s="11"/>
      <c r="AD26" s="55"/>
      <c r="AE26" s="11"/>
      <c r="AF26" s="11"/>
      <c r="AG26" s="11"/>
      <c r="AH26" s="11"/>
      <c r="AI26" s="11"/>
    </row>
    <row r="27" spans="1:35" ht="27.6" customHeight="1">
      <c r="A27" s="42"/>
      <c r="B27" s="105"/>
      <c r="C27" s="11"/>
      <c r="D27" s="107"/>
      <c r="E27" s="109"/>
      <c r="F27" s="262"/>
      <c r="G27" s="115"/>
      <c r="H27" s="115"/>
      <c r="I27" s="115"/>
      <c r="J27" s="11"/>
      <c r="K27" s="11"/>
      <c r="L27" s="114"/>
      <c r="M27" s="114"/>
      <c r="N27" s="11"/>
      <c r="O27" s="11"/>
      <c r="P27" s="11"/>
      <c r="Q27" s="11"/>
      <c r="R27" s="117"/>
      <c r="S27" s="42"/>
      <c r="T27" s="11"/>
      <c r="U27" s="49"/>
      <c r="V27" s="61"/>
      <c r="W27" s="51"/>
      <c r="X27" s="51"/>
      <c r="Y27" s="51"/>
      <c r="Z27" s="282"/>
      <c r="AA27" s="282"/>
      <c r="AB27" s="282"/>
      <c r="AC27" s="11"/>
      <c r="AD27" s="55"/>
      <c r="AE27" s="11"/>
      <c r="AF27" s="11"/>
      <c r="AG27" s="11"/>
      <c r="AH27" s="11"/>
      <c r="AI27" s="11"/>
    </row>
    <row r="28" spans="1:35" ht="45" customHeight="1">
      <c r="A28" s="42"/>
      <c r="B28" s="105"/>
      <c r="C28" s="11"/>
      <c r="D28" s="107"/>
      <c r="E28" s="11"/>
      <c r="F28" s="115"/>
      <c r="G28" s="115"/>
      <c r="H28" s="115"/>
      <c r="I28" s="115"/>
      <c r="J28" s="11"/>
      <c r="K28" s="11"/>
      <c r="L28" s="114"/>
      <c r="M28" s="114"/>
      <c r="N28" s="11"/>
      <c r="O28" s="11"/>
      <c r="P28" s="11"/>
      <c r="Q28" s="11"/>
      <c r="R28" s="117"/>
      <c r="S28" s="42"/>
      <c r="T28" s="11"/>
      <c r="U28" s="49"/>
      <c r="V28" s="61"/>
      <c r="W28" s="51"/>
      <c r="X28" s="51"/>
      <c r="Y28" s="51"/>
      <c r="Z28" s="282"/>
      <c r="AA28" s="282"/>
      <c r="AB28" s="282"/>
      <c r="AC28" s="11"/>
      <c r="AD28" s="55"/>
      <c r="AE28" s="11"/>
      <c r="AF28" s="11"/>
      <c r="AG28" s="11"/>
      <c r="AH28" s="11"/>
      <c r="AI28" s="11"/>
    </row>
    <row r="29" spans="1:35" ht="27.6" customHeight="1">
      <c r="A29" s="42"/>
      <c r="B29" s="105"/>
      <c r="C29" s="11"/>
      <c r="D29" s="107"/>
      <c r="E29" s="11"/>
      <c r="F29" s="115"/>
      <c r="G29" s="115"/>
      <c r="H29" s="115"/>
      <c r="I29" s="115"/>
      <c r="J29" s="11"/>
      <c r="K29" s="11"/>
      <c r="L29" s="114"/>
      <c r="M29" s="114"/>
      <c r="N29" s="11"/>
      <c r="O29" s="11"/>
      <c r="P29" s="11"/>
      <c r="Q29" s="11"/>
      <c r="R29" s="117"/>
      <c r="S29" s="42"/>
      <c r="T29" s="11"/>
      <c r="U29" s="49"/>
      <c r="V29" s="61"/>
      <c r="W29" s="51"/>
      <c r="X29" s="51"/>
      <c r="Y29" s="51"/>
      <c r="Z29" s="282"/>
      <c r="AA29" s="282"/>
      <c r="AB29" s="282"/>
      <c r="AC29" s="11"/>
      <c r="AD29" s="55"/>
      <c r="AE29" s="11"/>
      <c r="AF29" s="11"/>
      <c r="AG29" s="11"/>
      <c r="AH29" s="11"/>
      <c r="AI29" s="11"/>
    </row>
    <row r="30" spans="1:35" ht="27.6" customHeight="1">
      <c r="A30" s="42"/>
      <c r="B30" s="105"/>
      <c r="C30" s="11"/>
      <c r="D30" s="107"/>
      <c r="E30" s="11"/>
      <c r="F30" s="115"/>
      <c r="G30" s="115"/>
      <c r="H30" s="115"/>
      <c r="I30" s="115"/>
      <c r="J30" s="11"/>
      <c r="K30" s="11"/>
      <c r="L30" s="114"/>
      <c r="M30" s="114"/>
      <c r="N30" s="11"/>
      <c r="O30" s="11"/>
      <c r="P30" s="11"/>
      <c r="Q30" s="11"/>
      <c r="R30" s="117"/>
      <c r="S30" s="42"/>
      <c r="T30" s="11"/>
      <c r="U30" s="49"/>
      <c r="V30" s="61"/>
      <c r="W30" s="51"/>
      <c r="X30" s="51"/>
      <c r="Y30" s="51"/>
      <c r="Z30" s="282"/>
      <c r="AA30" s="282"/>
      <c r="AB30" s="282"/>
      <c r="AC30" s="11"/>
      <c r="AD30" s="55"/>
      <c r="AE30" s="11"/>
      <c r="AF30" s="11"/>
      <c r="AG30" s="11"/>
      <c r="AH30" s="11"/>
      <c r="AI30" s="11"/>
    </row>
    <row r="31" spans="1:35" ht="43.5" customHeight="1">
      <c r="A31" s="42"/>
      <c r="B31" s="105"/>
      <c r="C31" s="11"/>
      <c r="D31" s="107"/>
      <c r="E31" s="11"/>
      <c r="F31" s="115"/>
      <c r="G31" s="115"/>
      <c r="H31" s="115"/>
      <c r="I31" s="115"/>
      <c r="J31" s="11"/>
      <c r="K31" s="11"/>
      <c r="L31" s="114"/>
      <c r="M31" s="114"/>
      <c r="N31" s="11"/>
      <c r="O31" s="11"/>
      <c r="P31" s="11"/>
      <c r="Q31" s="11"/>
      <c r="R31" s="117"/>
      <c r="S31" s="42"/>
      <c r="T31" s="11"/>
      <c r="U31" s="49"/>
      <c r="V31" s="61"/>
      <c r="W31" s="51"/>
      <c r="X31" s="51"/>
      <c r="Y31" s="51"/>
      <c r="Z31" s="282"/>
      <c r="AA31" s="282"/>
      <c r="AB31" s="282"/>
      <c r="AC31" s="11"/>
      <c r="AD31" s="55"/>
      <c r="AE31" s="11"/>
      <c r="AF31" s="11"/>
      <c r="AG31" s="11"/>
      <c r="AH31" s="11"/>
      <c r="AI31" s="11"/>
    </row>
    <row r="32" spans="1:35" ht="43.5" customHeight="1">
      <c r="A32" s="42"/>
      <c r="B32" s="105"/>
      <c r="C32" s="11"/>
      <c r="D32" s="107"/>
      <c r="E32" s="11"/>
      <c r="F32" s="115"/>
      <c r="G32" s="115"/>
      <c r="H32" s="115"/>
      <c r="I32" s="115"/>
      <c r="J32" s="11"/>
      <c r="K32" s="11"/>
      <c r="L32" s="114"/>
      <c r="M32" s="114"/>
      <c r="N32" s="11"/>
      <c r="O32" s="11"/>
      <c r="P32" s="11"/>
      <c r="Q32" s="11"/>
      <c r="R32" s="117"/>
      <c r="S32" s="42"/>
      <c r="T32" s="11"/>
      <c r="U32" s="49"/>
      <c r="V32" s="61"/>
      <c r="W32" s="51"/>
      <c r="X32" s="51"/>
      <c r="Y32" s="51"/>
      <c r="Z32" s="282"/>
      <c r="AA32" s="282"/>
      <c r="AB32" s="282"/>
      <c r="AC32" s="11"/>
      <c r="AD32" s="55"/>
      <c r="AE32" s="11"/>
      <c r="AF32" s="11"/>
      <c r="AG32" s="11"/>
      <c r="AH32" s="11"/>
      <c r="AI32" s="11"/>
    </row>
    <row r="33" spans="1:35" ht="27.6" customHeight="1">
      <c r="A33" s="42"/>
      <c r="B33" s="105"/>
      <c r="C33" s="11"/>
      <c r="D33" s="107"/>
      <c r="E33" s="11"/>
      <c r="F33" s="115"/>
      <c r="G33" s="115"/>
      <c r="H33" s="115"/>
      <c r="I33" s="115"/>
      <c r="J33" s="11"/>
      <c r="K33" s="11"/>
      <c r="L33" s="114"/>
      <c r="M33" s="114"/>
      <c r="N33" s="11"/>
      <c r="O33" s="11"/>
      <c r="P33" s="11"/>
      <c r="Q33" s="11"/>
      <c r="R33" s="117"/>
      <c r="S33" s="42"/>
      <c r="T33" s="11"/>
      <c r="U33" s="49"/>
      <c r="V33" s="61"/>
      <c r="W33" s="51"/>
      <c r="X33" s="51"/>
      <c r="Y33" s="51"/>
      <c r="Z33" s="282"/>
      <c r="AA33" s="282"/>
      <c r="AB33" s="282"/>
      <c r="AC33" s="11"/>
      <c r="AD33" s="55"/>
      <c r="AE33" s="11"/>
      <c r="AF33" s="11"/>
      <c r="AG33" s="11"/>
      <c r="AH33" s="11"/>
      <c r="AI33" s="11"/>
    </row>
    <row r="34" spans="1:35" ht="27.6" customHeight="1">
      <c r="A34" s="11"/>
      <c r="B34" s="11"/>
      <c r="C34" s="119"/>
      <c r="D34" s="113"/>
      <c r="E34" s="113"/>
      <c r="F34" s="265"/>
      <c r="G34" s="113"/>
      <c r="H34" s="265"/>
      <c r="I34" s="265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20"/>
      <c r="V34" s="8"/>
      <c r="W34" s="121"/>
      <c r="X34" s="121"/>
      <c r="Y34" s="121"/>
      <c r="Z34" s="283"/>
      <c r="AA34" s="283"/>
      <c r="AB34" s="283"/>
      <c r="AC34" s="113"/>
      <c r="AD34" s="122"/>
      <c r="AE34" s="113"/>
      <c r="AF34" s="265"/>
      <c r="AG34" s="265"/>
      <c r="AH34" s="11"/>
      <c r="AI34" s="11"/>
    </row>
    <row r="35" spans="1:35" ht="27.6" customHeight="1">
      <c r="Z35" s="284"/>
      <c r="AA35" s="284"/>
      <c r="AB35" s="284"/>
    </row>
    <row r="36" spans="1:35" ht="27.6" customHeight="1">
      <c r="Z36" s="284"/>
      <c r="AA36" s="284"/>
      <c r="AB36" s="284"/>
    </row>
    <row r="37" spans="1:35" ht="27.6" customHeight="1">
      <c r="D37" s="47">
        <v>4</v>
      </c>
      <c r="F37" s="47">
        <v>7</v>
      </c>
      <c r="G37" s="47">
        <v>2</v>
      </c>
      <c r="H37" s="47">
        <v>2</v>
      </c>
      <c r="N37" s="47">
        <v>1</v>
      </c>
      <c r="Z37" s="284"/>
      <c r="AA37" s="284"/>
      <c r="AB37" s="284"/>
    </row>
    <row r="38" spans="1:35" ht="27.6" customHeight="1">
      <c r="D38" s="47">
        <v>1</v>
      </c>
      <c r="F38" s="47">
        <v>3</v>
      </c>
      <c r="G38" s="47">
        <v>0</v>
      </c>
      <c r="H38" s="47">
        <v>1</v>
      </c>
      <c r="N38" s="47">
        <v>0</v>
      </c>
      <c r="Z38" s="284"/>
      <c r="AA38" s="284"/>
      <c r="AB38" s="284"/>
    </row>
    <row r="39" spans="1:35" ht="27.6" customHeight="1">
      <c r="D39" s="47">
        <v>1</v>
      </c>
      <c r="F39" s="47">
        <v>1</v>
      </c>
      <c r="G39" s="47">
        <v>0</v>
      </c>
      <c r="H39" s="47">
        <v>1</v>
      </c>
      <c r="N39" s="47">
        <v>0</v>
      </c>
      <c r="Z39" s="284"/>
      <c r="AA39" s="284"/>
      <c r="AB39" s="284"/>
    </row>
    <row r="40" spans="1:35" ht="27.6" customHeight="1">
      <c r="D40" s="47">
        <v>1</v>
      </c>
      <c r="F40" s="47">
        <v>2</v>
      </c>
      <c r="G40" s="47">
        <v>0</v>
      </c>
      <c r="H40" s="47">
        <v>1</v>
      </c>
      <c r="N40" s="47">
        <v>0</v>
      </c>
      <c r="Z40" s="284"/>
      <c r="AA40" s="284"/>
      <c r="AB40" s="284"/>
    </row>
    <row r="41" spans="1:35" ht="27.6" customHeight="1">
      <c r="D41" s="47">
        <v>2</v>
      </c>
      <c r="F41" s="47">
        <v>1</v>
      </c>
      <c r="G41" s="47">
        <v>1</v>
      </c>
      <c r="H41" s="47">
        <v>1</v>
      </c>
      <c r="N41" s="47">
        <v>0</v>
      </c>
    </row>
    <row r="42" spans="1:35" ht="27.6" customHeight="1">
      <c r="D42" s="47">
        <v>1</v>
      </c>
      <c r="F42" s="47">
        <v>3</v>
      </c>
      <c r="G42" s="47">
        <v>0</v>
      </c>
      <c r="H42" s="47">
        <v>1</v>
      </c>
      <c r="N42" s="47">
        <v>0</v>
      </c>
    </row>
    <row r="43" spans="1:35" ht="27.6" customHeight="1">
      <c r="D43" s="47">
        <v>1</v>
      </c>
      <c r="F43" s="47">
        <v>1</v>
      </c>
      <c r="G43" s="47">
        <v>0</v>
      </c>
      <c r="H43" s="47">
        <v>1</v>
      </c>
      <c r="N43" s="47">
        <v>0</v>
      </c>
    </row>
    <row r="44" spans="1:35" ht="27.6" customHeight="1">
      <c r="D44" s="47">
        <v>1</v>
      </c>
      <c r="F44" s="47">
        <v>2</v>
      </c>
      <c r="G44" s="47">
        <v>0</v>
      </c>
      <c r="H44" s="47">
        <v>0</v>
      </c>
      <c r="N44" s="47">
        <v>0</v>
      </c>
    </row>
  </sheetData>
  <mergeCells count="37">
    <mergeCell ref="N1:R1"/>
    <mergeCell ref="T2:AE2"/>
    <mergeCell ref="AH2:AI2"/>
    <mergeCell ref="AH3:AH5"/>
    <mergeCell ref="AI3:AI5"/>
    <mergeCell ref="X3:X5"/>
    <mergeCell ref="Y3:Y5"/>
    <mergeCell ref="AA3:AA5"/>
    <mergeCell ref="AB3:AB5"/>
    <mergeCell ref="AF3:AF5"/>
    <mergeCell ref="AG3:AG5"/>
    <mergeCell ref="T3:T5"/>
    <mergeCell ref="U3:U5"/>
    <mergeCell ref="AD3:AD5"/>
    <mergeCell ref="V3:V5"/>
    <mergeCell ref="Z3:Z5"/>
    <mergeCell ref="AE3:AE5"/>
    <mergeCell ref="AC3:AC5"/>
    <mergeCell ref="A1:G1"/>
    <mergeCell ref="K1:M1"/>
    <mergeCell ref="A2:G2"/>
    <mergeCell ref="J2:S2"/>
    <mergeCell ref="A3:A5"/>
    <mergeCell ref="B3:B5"/>
    <mergeCell ref="C3:C5"/>
    <mergeCell ref="D3:E4"/>
    <mergeCell ref="J3:J5"/>
    <mergeCell ref="K3:K5"/>
    <mergeCell ref="L3:L5"/>
    <mergeCell ref="M3:M5"/>
    <mergeCell ref="H3:H5"/>
    <mergeCell ref="N3:O4"/>
    <mergeCell ref="P3:R4"/>
    <mergeCell ref="S3:S5"/>
    <mergeCell ref="F3:G4"/>
    <mergeCell ref="W3:W5"/>
    <mergeCell ref="I3:I5"/>
  </mergeCells>
  <pageMargins left="0.7" right="0.7" top="0.75" bottom="0.75" header="0.3" footer="0.3"/>
  <pageSetup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K21"/>
  <sheetViews>
    <sheetView workbookViewId="0">
      <selection activeCell="B13" sqref="B13"/>
    </sheetView>
  </sheetViews>
  <sheetFormatPr defaultRowHeight="15"/>
  <cols>
    <col min="2" max="2" width="8.42578125" customWidth="1"/>
    <col min="3" max="3" width="20.85546875" customWidth="1"/>
    <col min="4" max="4" width="8.5703125" customWidth="1"/>
    <col min="5" max="5" width="12.5703125" customWidth="1"/>
    <col min="6" max="6" width="12.28515625" customWidth="1"/>
    <col min="7" max="7" width="49" customWidth="1"/>
    <col min="8" max="8" width="13.140625" customWidth="1"/>
    <col min="9" max="9" width="12.42578125" customWidth="1"/>
  </cols>
  <sheetData>
    <row r="2" spans="2:11">
      <c r="B2" s="467" t="s">
        <v>753</v>
      </c>
      <c r="C2" s="467"/>
      <c r="D2" s="467"/>
      <c r="E2" s="3" t="str">
        <f>'[1]State PIP'!B3</f>
        <v>Mizoram</v>
      </c>
      <c r="F2" s="3"/>
      <c r="G2" s="3"/>
      <c r="H2" s="3"/>
      <c r="I2" s="3"/>
      <c r="J2" s="3"/>
      <c r="K2" s="3"/>
    </row>
    <row r="3" spans="2:11" ht="13.5" customHeight="1">
      <c r="B3" s="442" t="s">
        <v>754</v>
      </c>
      <c r="C3" s="442"/>
      <c r="D3" s="442"/>
      <c r="E3" s="442"/>
      <c r="F3" s="3"/>
      <c r="G3" s="3"/>
      <c r="H3" s="3"/>
      <c r="I3" s="3"/>
      <c r="J3" s="3"/>
      <c r="K3" s="3"/>
    </row>
    <row r="4" spans="2:11" hidden="1">
      <c r="B4" s="3"/>
      <c r="C4" s="3"/>
      <c r="D4" s="3"/>
      <c r="E4" s="3"/>
      <c r="F4" s="3"/>
      <c r="G4" s="3"/>
      <c r="H4" s="3"/>
      <c r="I4" s="3"/>
      <c r="J4" s="3"/>
      <c r="K4" s="3"/>
    </row>
    <row r="5" spans="2:11" ht="48.75" customHeight="1">
      <c r="B5" s="4" t="s">
        <v>205</v>
      </c>
      <c r="C5" s="5" t="s">
        <v>206</v>
      </c>
      <c r="D5" s="5" t="s">
        <v>207</v>
      </c>
      <c r="E5" s="5" t="s">
        <v>208</v>
      </c>
      <c r="F5" s="5" t="s">
        <v>209</v>
      </c>
      <c r="G5" s="5" t="s">
        <v>6</v>
      </c>
      <c r="H5" s="5" t="s">
        <v>612</v>
      </c>
      <c r="I5" s="5" t="s">
        <v>767</v>
      </c>
      <c r="J5" s="3"/>
      <c r="K5" s="3"/>
    </row>
    <row r="6" spans="2:11" ht="42" customHeight="1">
      <c r="B6" s="4">
        <v>1</v>
      </c>
      <c r="C6" s="5" t="s">
        <v>755</v>
      </c>
      <c r="D6" s="4">
        <v>3</v>
      </c>
      <c r="E6" s="4">
        <v>0</v>
      </c>
      <c r="F6" s="4">
        <v>180000</v>
      </c>
      <c r="G6" s="5" t="s">
        <v>756</v>
      </c>
      <c r="H6" s="4">
        <v>180000</v>
      </c>
      <c r="I6" s="4">
        <v>180000</v>
      </c>
      <c r="J6" s="3"/>
      <c r="K6" s="3"/>
    </row>
    <row r="7" spans="2:11" ht="30" customHeight="1">
      <c r="B7" s="4">
        <v>2</v>
      </c>
      <c r="C7" s="5" t="s">
        <v>757</v>
      </c>
      <c r="D7" s="4">
        <v>3</v>
      </c>
      <c r="E7" s="4">
        <v>0</v>
      </c>
      <c r="F7" s="4">
        <v>750000</v>
      </c>
      <c r="G7" s="5" t="s">
        <v>758</v>
      </c>
      <c r="H7" s="4">
        <v>450000</v>
      </c>
      <c r="I7" s="4">
        <v>750000</v>
      </c>
      <c r="J7" s="3"/>
      <c r="K7" s="3"/>
    </row>
    <row r="8" spans="2:11">
      <c r="B8" s="4"/>
      <c r="C8" s="4"/>
      <c r="D8" s="4"/>
      <c r="E8" s="4"/>
      <c r="F8" s="4">
        <f>SUM(F6:F7)</f>
        <v>930000</v>
      </c>
      <c r="G8" s="4"/>
      <c r="H8" s="4"/>
      <c r="I8" s="4"/>
      <c r="J8" s="3"/>
      <c r="K8" s="3"/>
    </row>
    <row r="9" spans="2:11">
      <c r="B9" s="468" t="s">
        <v>210</v>
      </c>
      <c r="C9" s="468"/>
      <c r="D9" s="468"/>
      <c r="E9" s="4"/>
      <c r="F9" s="4"/>
      <c r="G9" s="4">
        <f t="shared" ref="G9:H9" si="0">SUM(G6:G8)</f>
        <v>0</v>
      </c>
      <c r="H9" s="4">
        <f t="shared" si="0"/>
        <v>630000</v>
      </c>
      <c r="I9" s="4">
        <f>SUM(I6:I8)</f>
        <v>930000</v>
      </c>
      <c r="J9" s="3"/>
      <c r="K9" s="3"/>
    </row>
    <row r="10" spans="2:11">
      <c r="B10" s="468" t="s">
        <v>760</v>
      </c>
      <c r="C10" s="468"/>
      <c r="D10" s="468"/>
      <c r="E10" s="4"/>
      <c r="F10" s="4"/>
      <c r="G10" s="4"/>
      <c r="H10" s="4"/>
      <c r="I10" s="4"/>
      <c r="J10" s="3"/>
      <c r="K10" s="3"/>
    </row>
    <row r="11" spans="2:11">
      <c r="B11" s="443" t="s">
        <v>761</v>
      </c>
      <c r="C11" s="443"/>
      <c r="D11" s="443"/>
      <c r="E11" s="443"/>
      <c r="F11" s="443"/>
      <c r="G11" s="6"/>
      <c r="H11" s="6"/>
      <c r="I11" s="6"/>
      <c r="J11" s="3"/>
      <c r="K11" s="3"/>
    </row>
    <row r="12" spans="2:11" ht="48.75" customHeight="1">
      <c r="B12" s="4" t="s">
        <v>205</v>
      </c>
      <c r="C12" s="5" t="s">
        <v>762</v>
      </c>
      <c r="D12" s="5" t="s">
        <v>759</v>
      </c>
      <c r="E12" s="5" t="s">
        <v>209</v>
      </c>
      <c r="F12" s="5" t="s">
        <v>12</v>
      </c>
      <c r="G12" s="5" t="s">
        <v>6</v>
      </c>
      <c r="H12" s="5" t="s">
        <v>612</v>
      </c>
      <c r="I12" s="5" t="s">
        <v>767</v>
      </c>
      <c r="J12" s="3"/>
      <c r="K12" s="3"/>
    </row>
    <row r="13" spans="2:11" ht="110.25" customHeight="1">
      <c r="B13" s="4"/>
      <c r="C13" s="5" t="s">
        <v>149</v>
      </c>
      <c r="D13" s="5"/>
      <c r="E13" s="4">
        <v>375000</v>
      </c>
      <c r="F13" s="469"/>
      <c r="G13" s="5" t="s">
        <v>763</v>
      </c>
      <c r="H13" s="4">
        <v>375000</v>
      </c>
      <c r="I13" s="4">
        <v>375000</v>
      </c>
      <c r="J13" s="3"/>
      <c r="K13" s="3"/>
    </row>
    <row r="14" spans="2:11">
      <c r="B14" s="470" t="s">
        <v>227</v>
      </c>
      <c r="C14" s="470"/>
      <c r="D14" s="470"/>
      <c r="E14" s="4">
        <v>375000</v>
      </c>
      <c r="F14" s="4"/>
      <c r="G14" s="4"/>
      <c r="H14" s="4">
        <v>200000</v>
      </c>
      <c r="I14" s="4">
        <v>375000</v>
      </c>
      <c r="J14" s="3"/>
      <c r="K14" s="3"/>
    </row>
    <row r="15" spans="2:11"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2:11">
      <c r="B16" s="442"/>
      <c r="C16" s="442"/>
      <c r="D16" s="442"/>
      <c r="E16" s="3"/>
      <c r="F16" s="3"/>
      <c r="G16" s="3"/>
      <c r="H16" s="3"/>
      <c r="I16" s="3"/>
      <c r="J16" s="3"/>
      <c r="K16" s="3"/>
    </row>
    <row r="17" spans="2:11"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2:11">
      <c r="B18" s="3"/>
      <c r="C18" s="471"/>
      <c r="D18" s="471"/>
      <c r="E18" s="471"/>
      <c r="F18" s="471"/>
      <c r="G18" s="471"/>
      <c r="H18" s="471"/>
      <c r="I18" s="471"/>
      <c r="J18" s="3"/>
      <c r="K18" s="3"/>
    </row>
    <row r="19" spans="2:11">
      <c r="B19" s="472">
        <v>1</v>
      </c>
      <c r="C19" s="473" t="s">
        <v>764</v>
      </c>
      <c r="D19" s="473"/>
      <c r="E19" s="473"/>
      <c r="F19" s="473"/>
      <c r="G19" s="473"/>
      <c r="H19" s="473"/>
      <c r="I19" s="473"/>
      <c r="J19" s="473"/>
      <c r="K19" s="473"/>
    </row>
    <row r="20" spans="2:11">
      <c r="B20" s="472">
        <v>2</v>
      </c>
      <c r="C20" s="473" t="s">
        <v>765</v>
      </c>
      <c r="D20" s="473"/>
      <c r="E20" s="473"/>
      <c r="F20" s="473"/>
      <c r="G20" s="473"/>
      <c r="H20" s="473"/>
      <c r="I20" s="473"/>
      <c r="J20" s="473"/>
      <c r="K20" s="473"/>
    </row>
    <row r="21" spans="2:11">
      <c r="B21">
        <v>3</v>
      </c>
      <c r="C21" t="s">
        <v>766</v>
      </c>
    </row>
  </sheetData>
  <mergeCells count="10">
    <mergeCell ref="B14:D14"/>
    <mergeCell ref="B16:D16"/>
    <mergeCell ref="C18:I18"/>
    <mergeCell ref="C19:K19"/>
    <mergeCell ref="C20:K20"/>
    <mergeCell ref="B2:D2"/>
    <mergeCell ref="B3:E3"/>
    <mergeCell ref="B9:D9"/>
    <mergeCell ref="B10:D10"/>
    <mergeCell ref="B11:F11"/>
  </mergeCells>
  <pageMargins left="0.7" right="0.7" top="0.75" bottom="0.75" header="0.3" footer="0.3"/>
  <pageSetup paperSize="8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4"/>
  <sheetViews>
    <sheetView view="pageBreakPreview" zoomScaleSheetLayoutView="100" workbookViewId="0">
      <pane xSplit="1" ySplit="6" topLeftCell="B26" activePane="bottomRight" state="frozen"/>
      <selection pane="topRight" activeCell="B1" sqref="B1"/>
      <selection pane="bottomLeft" activeCell="A7" sqref="A7"/>
      <selection pane="bottomRight" activeCell="A31" sqref="A31:XFD31"/>
    </sheetView>
  </sheetViews>
  <sheetFormatPr defaultRowHeight="15"/>
  <cols>
    <col min="1" max="1" width="36.5703125" customWidth="1"/>
    <col min="2" max="2" width="8.140625" customWidth="1"/>
    <col min="3" max="3" width="9.5703125" customWidth="1"/>
    <col min="4" max="5" width="6" customWidth="1"/>
    <col min="6" max="6" width="7" customWidth="1"/>
    <col min="7" max="7" width="6.42578125" customWidth="1"/>
    <col min="8" max="8" width="11" customWidth="1"/>
    <col min="9" max="9" width="16.85546875" customWidth="1"/>
    <col min="10" max="10" width="10.42578125" customWidth="1"/>
    <col min="257" max="257" width="36.5703125" customWidth="1"/>
    <col min="258" max="258" width="8.5703125" customWidth="1"/>
    <col min="259" max="259" width="9.5703125" customWidth="1"/>
    <col min="260" max="260" width="7.85546875" customWidth="1"/>
    <col min="264" max="264" width="11" customWidth="1"/>
    <col min="265" max="265" width="16.85546875" customWidth="1"/>
    <col min="266" max="266" width="17.7109375" customWidth="1"/>
    <col min="513" max="513" width="36.5703125" customWidth="1"/>
    <col min="514" max="514" width="8.5703125" customWidth="1"/>
    <col min="515" max="515" width="9.5703125" customWidth="1"/>
    <col min="516" max="516" width="7.85546875" customWidth="1"/>
    <col min="520" max="520" width="11" customWidth="1"/>
    <col min="521" max="521" width="16.85546875" customWidth="1"/>
    <col min="522" max="522" width="17.7109375" customWidth="1"/>
    <col min="769" max="769" width="36.5703125" customWidth="1"/>
    <col min="770" max="770" width="8.5703125" customWidth="1"/>
    <col min="771" max="771" width="9.5703125" customWidth="1"/>
    <col min="772" max="772" width="7.85546875" customWidth="1"/>
    <col min="776" max="776" width="11" customWidth="1"/>
    <col min="777" max="777" width="16.85546875" customWidth="1"/>
    <col min="778" max="778" width="17.7109375" customWidth="1"/>
    <col min="1025" max="1025" width="36.5703125" customWidth="1"/>
    <col min="1026" max="1026" width="8.5703125" customWidth="1"/>
    <col min="1027" max="1027" width="9.5703125" customWidth="1"/>
    <col min="1028" max="1028" width="7.85546875" customWidth="1"/>
    <col min="1032" max="1032" width="11" customWidth="1"/>
    <col min="1033" max="1033" width="16.85546875" customWidth="1"/>
    <col min="1034" max="1034" width="17.7109375" customWidth="1"/>
    <col min="1281" max="1281" width="36.5703125" customWidth="1"/>
    <col min="1282" max="1282" width="8.5703125" customWidth="1"/>
    <col min="1283" max="1283" width="9.5703125" customWidth="1"/>
    <col min="1284" max="1284" width="7.85546875" customWidth="1"/>
    <col min="1288" max="1288" width="11" customWidth="1"/>
    <col min="1289" max="1289" width="16.85546875" customWidth="1"/>
    <col min="1290" max="1290" width="17.7109375" customWidth="1"/>
    <col min="1537" max="1537" width="36.5703125" customWidth="1"/>
    <col min="1538" max="1538" width="8.5703125" customWidth="1"/>
    <col min="1539" max="1539" width="9.5703125" customWidth="1"/>
    <col min="1540" max="1540" width="7.85546875" customWidth="1"/>
    <col min="1544" max="1544" width="11" customWidth="1"/>
    <col min="1545" max="1545" width="16.85546875" customWidth="1"/>
    <col min="1546" max="1546" width="17.7109375" customWidth="1"/>
    <col min="1793" max="1793" width="36.5703125" customWidth="1"/>
    <col min="1794" max="1794" width="8.5703125" customWidth="1"/>
    <col min="1795" max="1795" width="9.5703125" customWidth="1"/>
    <col min="1796" max="1796" width="7.85546875" customWidth="1"/>
    <col min="1800" max="1800" width="11" customWidth="1"/>
    <col min="1801" max="1801" width="16.85546875" customWidth="1"/>
    <col min="1802" max="1802" width="17.7109375" customWidth="1"/>
    <col min="2049" max="2049" width="36.5703125" customWidth="1"/>
    <col min="2050" max="2050" width="8.5703125" customWidth="1"/>
    <col min="2051" max="2051" width="9.5703125" customWidth="1"/>
    <col min="2052" max="2052" width="7.85546875" customWidth="1"/>
    <col min="2056" max="2056" width="11" customWidth="1"/>
    <col min="2057" max="2057" width="16.85546875" customWidth="1"/>
    <col min="2058" max="2058" width="17.7109375" customWidth="1"/>
    <col min="2305" max="2305" width="36.5703125" customWidth="1"/>
    <col min="2306" max="2306" width="8.5703125" customWidth="1"/>
    <col min="2307" max="2307" width="9.5703125" customWidth="1"/>
    <col min="2308" max="2308" width="7.85546875" customWidth="1"/>
    <col min="2312" max="2312" width="11" customWidth="1"/>
    <col min="2313" max="2313" width="16.85546875" customWidth="1"/>
    <col min="2314" max="2314" width="17.7109375" customWidth="1"/>
    <col min="2561" max="2561" width="36.5703125" customWidth="1"/>
    <col min="2562" max="2562" width="8.5703125" customWidth="1"/>
    <col min="2563" max="2563" width="9.5703125" customWidth="1"/>
    <col min="2564" max="2564" width="7.85546875" customWidth="1"/>
    <col min="2568" max="2568" width="11" customWidth="1"/>
    <col min="2569" max="2569" width="16.85546875" customWidth="1"/>
    <col min="2570" max="2570" width="17.7109375" customWidth="1"/>
    <col min="2817" max="2817" width="36.5703125" customWidth="1"/>
    <col min="2818" max="2818" width="8.5703125" customWidth="1"/>
    <col min="2819" max="2819" width="9.5703125" customWidth="1"/>
    <col min="2820" max="2820" width="7.85546875" customWidth="1"/>
    <col min="2824" max="2824" width="11" customWidth="1"/>
    <col min="2825" max="2825" width="16.85546875" customWidth="1"/>
    <col min="2826" max="2826" width="17.7109375" customWidth="1"/>
    <col min="3073" max="3073" width="36.5703125" customWidth="1"/>
    <col min="3074" max="3074" width="8.5703125" customWidth="1"/>
    <col min="3075" max="3075" width="9.5703125" customWidth="1"/>
    <col min="3076" max="3076" width="7.85546875" customWidth="1"/>
    <col min="3080" max="3080" width="11" customWidth="1"/>
    <col min="3081" max="3081" width="16.85546875" customWidth="1"/>
    <col min="3082" max="3082" width="17.7109375" customWidth="1"/>
    <col min="3329" max="3329" width="36.5703125" customWidth="1"/>
    <col min="3330" max="3330" width="8.5703125" customWidth="1"/>
    <col min="3331" max="3331" width="9.5703125" customWidth="1"/>
    <col min="3332" max="3332" width="7.85546875" customWidth="1"/>
    <col min="3336" max="3336" width="11" customWidth="1"/>
    <col min="3337" max="3337" width="16.85546875" customWidth="1"/>
    <col min="3338" max="3338" width="17.7109375" customWidth="1"/>
    <col min="3585" max="3585" width="36.5703125" customWidth="1"/>
    <col min="3586" max="3586" width="8.5703125" customWidth="1"/>
    <col min="3587" max="3587" width="9.5703125" customWidth="1"/>
    <col min="3588" max="3588" width="7.85546875" customWidth="1"/>
    <col min="3592" max="3592" width="11" customWidth="1"/>
    <col min="3593" max="3593" width="16.85546875" customWidth="1"/>
    <col min="3594" max="3594" width="17.7109375" customWidth="1"/>
    <col min="3841" max="3841" width="36.5703125" customWidth="1"/>
    <col min="3842" max="3842" width="8.5703125" customWidth="1"/>
    <col min="3843" max="3843" width="9.5703125" customWidth="1"/>
    <col min="3844" max="3844" width="7.85546875" customWidth="1"/>
    <col min="3848" max="3848" width="11" customWidth="1"/>
    <col min="3849" max="3849" width="16.85546875" customWidth="1"/>
    <col min="3850" max="3850" width="17.7109375" customWidth="1"/>
    <col min="4097" max="4097" width="36.5703125" customWidth="1"/>
    <col min="4098" max="4098" width="8.5703125" customWidth="1"/>
    <col min="4099" max="4099" width="9.5703125" customWidth="1"/>
    <col min="4100" max="4100" width="7.85546875" customWidth="1"/>
    <col min="4104" max="4104" width="11" customWidth="1"/>
    <col min="4105" max="4105" width="16.85546875" customWidth="1"/>
    <col min="4106" max="4106" width="17.7109375" customWidth="1"/>
    <col min="4353" max="4353" width="36.5703125" customWidth="1"/>
    <col min="4354" max="4354" width="8.5703125" customWidth="1"/>
    <col min="4355" max="4355" width="9.5703125" customWidth="1"/>
    <col min="4356" max="4356" width="7.85546875" customWidth="1"/>
    <col min="4360" max="4360" width="11" customWidth="1"/>
    <col min="4361" max="4361" width="16.85546875" customWidth="1"/>
    <col min="4362" max="4362" width="17.7109375" customWidth="1"/>
    <col min="4609" max="4609" width="36.5703125" customWidth="1"/>
    <col min="4610" max="4610" width="8.5703125" customWidth="1"/>
    <col min="4611" max="4611" width="9.5703125" customWidth="1"/>
    <col min="4612" max="4612" width="7.85546875" customWidth="1"/>
    <col min="4616" max="4616" width="11" customWidth="1"/>
    <col min="4617" max="4617" width="16.85546875" customWidth="1"/>
    <col min="4618" max="4618" width="17.7109375" customWidth="1"/>
    <col min="4865" max="4865" width="36.5703125" customWidth="1"/>
    <col min="4866" max="4866" width="8.5703125" customWidth="1"/>
    <col min="4867" max="4867" width="9.5703125" customWidth="1"/>
    <col min="4868" max="4868" width="7.85546875" customWidth="1"/>
    <col min="4872" max="4872" width="11" customWidth="1"/>
    <col min="4873" max="4873" width="16.85546875" customWidth="1"/>
    <col min="4874" max="4874" width="17.7109375" customWidth="1"/>
    <col min="5121" max="5121" width="36.5703125" customWidth="1"/>
    <col min="5122" max="5122" width="8.5703125" customWidth="1"/>
    <col min="5123" max="5123" width="9.5703125" customWidth="1"/>
    <col min="5124" max="5124" width="7.85546875" customWidth="1"/>
    <col min="5128" max="5128" width="11" customWidth="1"/>
    <col min="5129" max="5129" width="16.85546875" customWidth="1"/>
    <col min="5130" max="5130" width="17.7109375" customWidth="1"/>
    <col min="5377" max="5377" width="36.5703125" customWidth="1"/>
    <col min="5378" max="5378" width="8.5703125" customWidth="1"/>
    <col min="5379" max="5379" width="9.5703125" customWidth="1"/>
    <col min="5380" max="5380" width="7.85546875" customWidth="1"/>
    <col min="5384" max="5384" width="11" customWidth="1"/>
    <col min="5385" max="5385" width="16.85546875" customWidth="1"/>
    <col min="5386" max="5386" width="17.7109375" customWidth="1"/>
    <col min="5633" max="5633" width="36.5703125" customWidth="1"/>
    <col min="5634" max="5634" width="8.5703125" customWidth="1"/>
    <col min="5635" max="5635" width="9.5703125" customWidth="1"/>
    <col min="5636" max="5636" width="7.85546875" customWidth="1"/>
    <col min="5640" max="5640" width="11" customWidth="1"/>
    <col min="5641" max="5641" width="16.85546875" customWidth="1"/>
    <col min="5642" max="5642" width="17.7109375" customWidth="1"/>
    <col min="5889" max="5889" width="36.5703125" customWidth="1"/>
    <col min="5890" max="5890" width="8.5703125" customWidth="1"/>
    <col min="5891" max="5891" width="9.5703125" customWidth="1"/>
    <col min="5892" max="5892" width="7.85546875" customWidth="1"/>
    <col min="5896" max="5896" width="11" customWidth="1"/>
    <col min="5897" max="5897" width="16.85546875" customWidth="1"/>
    <col min="5898" max="5898" width="17.7109375" customWidth="1"/>
    <col min="6145" max="6145" width="36.5703125" customWidth="1"/>
    <col min="6146" max="6146" width="8.5703125" customWidth="1"/>
    <col min="6147" max="6147" width="9.5703125" customWidth="1"/>
    <col min="6148" max="6148" width="7.85546875" customWidth="1"/>
    <col min="6152" max="6152" width="11" customWidth="1"/>
    <col min="6153" max="6153" width="16.85546875" customWidth="1"/>
    <col min="6154" max="6154" width="17.7109375" customWidth="1"/>
    <col min="6401" max="6401" width="36.5703125" customWidth="1"/>
    <col min="6402" max="6402" width="8.5703125" customWidth="1"/>
    <col min="6403" max="6403" width="9.5703125" customWidth="1"/>
    <col min="6404" max="6404" width="7.85546875" customWidth="1"/>
    <col min="6408" max="6408" width="11" customWidth="1"/>
    <col min="6409" max="6409" width="16.85546875" customWidth="1"/>
    <col min="6410" max="6410" width="17.7109375" customWidth="1"/>
    <col min="6657" max="6657" width="36.5703125" customWidth="1"/>
    <col min="6658" max="6658" width="8.5703125" customWidth="1"/>
    <col min="6659" max="6659" width="9.5703125" customWidth="1"/>
    <col min="6660" max="6660" width="7.85546875" customWidth="1"/>
    <col min="6664" max="6664" width="11" customWidth="1"/>
    <col min="6665" max="6665" width="16.85546875" customWidth="1"/>
    <col min="6666" max="6666" width="17.7109375" customWidth="1"/>
    <col min="6913" max="6913" width="36.5703125" customWidth="1"/>
    <col min="6914" max="6914" width="8.5703125" customWidth="1"/>
    <col min="6915" max="6915" width="9.5703125" customWidth="1"/>
    <col min="6916" max="6916" width="7.85546875" customWidth="1"/>
    <col min="6920" max="6920" width="11" customWidth="1"/>
    <col min="6921" max="6921" width="16.85546875" customWidth="1"/>
    <col min="6922" max="6922" width="17.7109375" customWidth="1"/>
    <col min="7169" max="7169" width="36.5703125" customWidth="1"/>
    <col min="7170" max="7170" width="8.5703125" customWidth="1"/>
    <col min="7171" max="7171" width="9.5703125" customWidth="1"/>
    <col min="7172" max="7172" width="7.85546875" customWidth="1"/>
    <col min="7176" max="7176" width="11" customWidth="1"/>
    <col min="7177" max="7177" width="16.85546875" customWidth="1"/>
    <col min="7178" max="7178" width="17.7109375" customWidth="1"/>
    <col min="7425" max="7425" width="36.5703125" customWidth="1"/>
    <col min="7426" max="7426" width="8.5703125" customWidth="1"/>
    <col min="7427" max="7427" width="9.5703125" customWidth="1"/>
    <col min="7428" max="7428" width="7.85546875" customWidth="1"/>
    <col min="7432" max="7432" width="11" customWidth="1"/>
    <col min="7433" max="7433" width="16.85546875" customWidth="1"/>
    <col min="7434" max="7434" width="17.7109375" customWidth="1"/>
    <col min="7681" max="7681" width="36.5703125" customWidth="1"/>
    <col min="7682" max="7682" width="8.5703125" customWidth="1"/>
    <col min="7683" max="7683" width="9.5703125" customWidth="1"/>
    <col min="7684" max="7684" width="7.85546875" customWidth="1"/>
    <col min="7688" max="7688" width="11" customWidth="1"/>
    <col min="7689" max="7689" width="16.85546875" customWidth="1"/>
    <col min="7690" max="7690" width="17.7109375" customWidth="1"/>
    <col min="7937" max="7937" width="36.5703125" customWidth="1"/>
    <col min="7938" max="7938" width="8.5703125" customWidth="1"/>
    <col min="7939" max="7939" width="9.5703125" customWidth="1"/>
    <col min="7940" max="7940" width="7.85546875" customWidth="1"/>
    <col min="7944" max="7944" width="11" customWidth="1"/>
    <col min="7945" max="7945" width="16.85546875" customWidth="1"/>
    <col min="7946" max="7946" width="17.7109375" customWidth="1"/>
    <col min="8193" max="8193" width="36.5703125" customWidth="1"/>
    <col min="8194" max="8194" width="8.5703125" customWidth="1"/>
    <col min="8195" max="8195" width="9.5703125" customWidth="1"/>
    <col min="8196" max="8196" width="7.85546875" customWidth="1"/>
    <col min="8200" max="8200" width="11" customWidth="1"/>
    <col min="8201" max="8201" width="16.85546875" customWidth="1"/>
    <col min="8202" max="8202" width="17.7109375" customWidth="1"/>
    <col min="8449" max="8449" width="36.5703125" customWidth="1"/>
    <col min="8450" max="8450" width="8.5703125" customWidth="1"/>
    <col min="8451" max="8451" width="9.5703125" customWidth="1"/>
    <col min="8452" max="8452" width="7.85546875" customWidth="1"/>
    <col min="8456" max="8456" width="11" customWidth="1"/>
    <col min="8457" max="8457" width="16.85546875" customWidth="1"/>
    <col min="8458" max="8458" width="17.7109375" customWidth="1"/>
    <col min="8705" max="8705" width="36.5703125" customWidth="1"/>
    <col min="8706" max="8706" width="8.5703125" customWidth="1"/>
    <col min="8707" max="8707" width="9.5703125" customWidth="1"/>
    <col min="8708" max="8708" width="7.85546875" customWidth="1"/>
    <col min="8712" max="8712" width="11" customWidth="1"/>
    <col min="8713" max="8713" width="16.85546875" customWidth="1"/>
    <col min="8714" max="8714" width="17.7109375" customWidth="1"/>
    <col min="8961" max="8961" width="36.5703125" customWidth="1"/>
    <col min="8962" max="8962" width="8.5703125" customWidth="1"/>
    <col min="8963" max="8963" width="9.5703125" customWidth="1"/>
    <col min="8964" max="8964" width="7.85546875" customWidth="1"/>
    <col min="8968" max="8968" width="11" customWidth="1"/>
    <col min="8969" max="8969" width="16.85546875" customWidth="1"/>
    <col min="8970" max="8970" width="17.7109375" customWidth="1"/>
    <col min="9217" max="9217" width="36.5703125" customWidth="1"/>
    <col min="9218" max="9218" width="8.5703125" customWidth="1"/>
    <col min="9219" max="9219" width="9.5703125" customWidth="1"/>
    <col min="9220" max="9220" width="7.85546875" customWidth="1"/>
    <col min="9224" max="9224" width="11" customWidth="1"/>
    <col min="9225" max="9225" width="16.85546875" customWidth="1"/>
    <col min="9226" max="9226" width="17.7109375" customWidth="1"/>
    <col min="9473" max="9473" width="36.5703125" customWidth="1"/>
    <col min="9474" max="9474" width="8.5703125" customWidth="1"/>
    <col min="9475" max="9475" width="9.5703125" customWidth="1"/>
    <col min="9476" max="9476" width="7.85546875" customWidth="1"/>
    <col min="9480" max="9480" width="11" customWidth="1"/>
    <col min="9481" max="9481" width="16.85546875" customWidth="1"/>
    <col min="9482" max="9482" width="17.7109375" customWidth="1"/>
    <col min="9729" max="9729" width="36.5703125" customWidth="1"/>
    <col min="9730" max="9730" width="8.5703125" customWidth="1"/>
    <col min="9731" max="9731" width="9.5703125" customWidth="1"/>
    <col min="9732" max="9732" width="7.85546875" customWidth="1"/>
    <col min="9736" max="9736" width="11" customWidth="1"/>
    <col min="9737" max="9737" width="16.85546875" customWidth="1"/>
    <col min="9738" max="9738" width="17.7109375" customWidth="1"/>
    <col min="9985" max="9985" width="36.5703125" customWidth="1"/>
    <col min="9986" max="9986" width="8.5703125" customWidth="1"/>
    <col min="9987" max="9987" width="9.5703125" customWidth="1"/>
    <col min="9988" max="9988" width="7.85546875" customWidth="1"/>
    <col min="9992" max="9992" width="11" customWidth="1"/>
    <col min="9993" max="9993" width="16.85546875" customWidth="1"/>
    <col min="9994" max="9994" width="17.7109375" customWidth="1"/>
    <col min="10241" max="10241" width="36.5703125" customWidth="1"/>
    <col min="10242" max="10242" width="8.5703125" customWidth="1"/>
    <col min="10243" max="10243" width="9.5703125" customWidth="1"/>
    <col min="10244" max="10244" width="7.85546875" customWidth="1"/>
    <col min="10248" max="10248" width="11" customWidth="1"/>
    <col min="10249" max="10249" width="16.85546875" customWidth="1"/>
    <col min="10250" max="10250" width="17.7109375" customWidth="1"/>
    <col min="10497" max="10497" width="36.5703125" customWidth="1"/>
    <col min="10498" max="10498" width="8.5703125" customWidth="1"/>
    <col min="10499" max="10499" width="9.5703125" customWidth="1"/>
    <col min="10500" max="10500" width="7.85546875" customWidth="1"/>
    <col min="10504" max="10504" width="11" customWidth="1"/>
    <col min="10505" max="10505" width="16.85546875" customWidth="1"/>
    <col min="10506" max="10506" width="17.7109375" customWidth="1"/>
    <col min="10753" max="10753" width="36.5703125" customWidth="1"/>
    <col min="10754" max="10754" width="8.5703125" customWidth="1"/>
    <col min="10755" max="10755" width="9.5703125" customWidth="1"/>
    <col min="10756" max="10756" width="7.85546875" customWidth="1"/>
    <col min="10760" max="10760" width="11" customWidth="1"/>
    <col min="10761" max="10761" width="16.85546875" customWidth="1"/>
    <col min="10762" max="10762" width="17.7109375" customWidth="1"/>
    <col min="11009" max="11009" width="36.5703125" customWidth="1"/>
    <col min="11010" max="11010" width="8.5703125" customWidth="1"/>
    <col min="11011" max="11011" width="9.5703125" customWidth="1"/>
    <col min="11012" max="11012" width="7.85546875" customWidth="1"/>
    <col min="11016" max="11016" width="11" customWidth="1"/>
    <col min="11017" max="11017" width="16.85546875" customWidth="1"/>
    <col min="11018" max="11018" width="17.7109375" customWidth="1"/>
    <col min="11265" max="11265" width="36.5703125" customWidth="1"/>
    <col min="11266" max="11266" width="8.5703125" customWidth="1"/>
    <col min="11267" max="11267" width="9.5703125" customWidth="1"/>
    <col min="11268" max="11268" width="7.85546875" customWidth="1"/>
    <col min="11272" max="11272" width="11" customWidth="1"/>
    <col min="11273" max="11273" width="16.85546875" customWidth="1"/>
    <col min="11274" max="11274" width="17.7109375" customWidth="1"/>
    <col min="11521" max="11521" width="36.5703125" customWidth="1"/>
    <col min="11522" max="11522" width="8.5703125" customWidth="1"/>
    <col min="11523" max="11523" width="9.5703125" customWidth="1"/>
    <col min="11524" max="11524" width="7.85546875" customWidth="1"/>
    <col min="11528" max="11528" width="11" customWidth="1"/>
    <col min="11529" max="11529" width="16.85546875" customWidth="1"/>
    <col min="11530" max="11530" width="17.7109375" customWidth="1"/>
    <col min="11777" max="11777" width="36.5703125" customWidth="1"/>
    <col min="11778" max="11778" width="8.5703125" customWidth="1"/>
    <col min="11779" max="11779" width="9.5703125" customWidth="1"/>
    <col min="11780" max="11780" width="7.85546875" customWidth="1"/>
    <col min="11784" max="11784" width="11" customWidth="1"/>
    <col min="11785" max="11785" width="16.85546875" customWidth="1"/>
    <col min="11786" max="11786" width="17.7109375" customWidth="1"/>
    <col min="12033" max="12033" width="36.5703125" customWidth="1"/>
    <col min="12034" max="12034" width="8.5703125" customWidth="1"/>
    <col min="12035" max="12035" width="9.5703125" customWidth="1"/>
    <col min="12036" max="12036" width="7.85546875" customWidth="1"/>
    <col min="12040" max="12040" width="11" customWidth="1"/>
    <col min="12041" max="12041" width="16.85546875" customWidth="1"/>
    <col min="12042" max="12042" width="17.7109375" customWidth="1"/>
    <col min="12289" max="12289" width="36.5703125" customWidth="1"/>
    <col min="12290" max="12290" width="8.5703125" customWidth="1"/>
    <col min="12291" max="12291" width="9.5703125" customWidth="1"/>
    <col min="12292" max="12292" width="7.85546875" customWidth="1"/>
    <col min="12296" max="12296" width="11" customWidth="1"/>
    <col min="12297" max="12297" width="16.85546875" customWidth="1"/>
    <col min="12298" max="12298" width="17.7109375" customWidth="1"/>
    <col min="12545" max="12545" width="36.5703125" customWidth="1"/>
    <col min="12546" max="12546" width="8.5703125" customWidth="1"/>
    <col min="12547" max="12547" width="9.5703125" customWidth="1"/>
    <col min="12548" max="12548" width="7.85546875" customWidth="1"/>
    <col min="12552" max="12552" width="11" customWidth="1"/>
    <col min="12553" max="12553" width="16.85546875" customWidth="1"/>
    <col min="12554" max="12554" width="17.7109375" customWidth="1"/>
    <col min="12801" max="12801" width="36.5703125" customWidth="1"/>
    <col min="12802" max="12802" width="8.5703125" customWidth="1"/>
    <col min="12803" max="12803" width="9.5703125" customWidth="1"/>
    <col min="12804" max="12804" width="7.85546875" customWidth="1"/>
    <col min="12808" max="12808" width="11" customWidth="1"/>
    <col min="12809" max="12809" width="16.85546875" customWidth="1"/>
    <col min="12810" max="12810" width="17.7109375" customWidth="1"/>
    <col min="13057" max="13057" width="36.5703125" customWidth="1"/>
    <col min="13058" max="13058" width="8.5703125" customWidth="1"/>
    <col min="13059" max="13059" width="9.5703125" customWidth="1"/>
    <col min="13060" max="13060" width="7.85546875" customWidth="1"/>
    <col min="13064" max="13064" width="11" customWidth="1"/>
    <col min="13065" max="13065" width="16.85546875" customWidth="1"/>
    <col min="13066" max="13066" width="17.7109375" customWidth="1"/>
    <col min="13313" max="13313" width="36.5703125" customWidth="1"/>
    <col min="13314" max="13314" width="8.5703125" customWidth="1"/>
    <col min="13315" max="13315" width="9.5703125" customWidth="1"/>
    <col min="13316" max="13316" width="7.85546875" customWidth="1"/>
    <col min="13320" max="13320" width="11" customWidth="1"/>
    <col min="13321" max="13321" width="16.85546875" customWidth="1"/>
    <col min="13322" max="13322" width="17.7109375" customWidth="1"/>
    <col min="13569" max="13569" width="36.5703125" customWidth="1"/>
    <col min="13570" max="13570" width="8.5703125" customWidth="1"/>
    <col min="13571" max="13571" width="9.5703125" customWidth="1"/>
    <col min="13572" max="13572" width="7.85546875" customWidth="1"/>
    <col min="13576" max="13576" width="11" customWidth="1"/>
    <col min="13577" max="13577" width="16.85546875" customWidth="1"/>
    <col min="13578" max="13578" width="17.7109375" customWidth="1"/>
    <col min="13825" max="13825" width="36.5703125" customWidth="1"/>
    <col min="13826" max="13826" width="8.5703125" customWidth="1"/>
    <col min="13827" max="13827" width="9.5703125" customWidth="1"/>
    <col min="13828" max="13828" width="7.85546875" customWidth="1"/>
    <col min="13832" max="13832" width="11" customWidth="1"/>
    <col min="13833" max="13833" width="16.85546875" customWidth="1"/>
    <col min="13834" max="13834" width="17.7109375" customWidth="1"/>
    <col min="14081" max="14081" width="36.5703125" customWidth="1"/>
    <col min="14082" max="14082" width="8.5703125" customWidth="1"/>
    <col min="14083" max="14083" width="9.5703125" customWidth="1"/>
    <col min="14084" max="14084" width="7.85546875" customWidth="1"/>
    <col min="14088" max="14088" width="11" customWidth="1"/>
    <col min="14089" max="14089" width="16.85546875" customWidth="1"/>
    <col min="14090" max="14090" width="17.7109375" customWidth="1"/>
    <col min="14337" max="14337" width="36.5703125" customWidth="1"/>
    <col min="14338" max="14338" width="8.5703125" customWidth="1"/>
    <col min="14339" max="14339" width="9.5703125" customWidth="1"/>
    <col min="14340" max="14340" width="7.85546875" customWidth="1"/>
    <col min="14344" max="14344" width="11" customWidth="1"/>
    <col min="14345" max="14345" width="16.85546875" customWidth="1"/>
    <col min="14346" max="14346" width="17.7109375" customWidth="1"/>
    <col min="14593" max="14593" width="36.5703125" customWidth="1"/>
    <col min="14594" max="14594" width="8.5703125" customWidth="1"/>
    <col min="14595" max="14595" width="9.5703125" customWidth="1"/>
    <col min="14596" max="14596" width="7.85546875" customWidth="1"/>
    <col min="14600" max="14600" width="11" customWidth="1"/>
    <col min="14601" max="14601" width="16.85546875" customWidth="1"/>
    <col min="14602" max="14602" width="17.7109375" customWidth="1"/>
    <col min="14849" max="14849" width="36.5703125" customWidth="1"/>
    <col min="14850" max="14850" width="8.5703125" customWidth="1"/>
    <col min="14851" max="14851" width="9.5703125" customWidth="1"/>
    <col min="14852" max="14852" width="7.85546875" customWidth="1"/>
    <col min="14856" max="14856" width="11" customWidth="1"/>
    <col min="14857" max="14857" width="16.85546875" customWidth="1"/>
    <col min="14858" max="14858" width="17.7109375" customWidth="1"/>
    <col min="15105" max="15105" width="36.5703125" customWidth="1"/>
    <col min="15106" max="15106" width="8.5703125" customWidth="1"/>
    <col min="15107" max="15107" width="9.5703125" customWidth="1"/>
    <col min="15108" max="15108" width="7.85546875" customWidth="1"/>
    <col min="15112" max="15112" width="11" customWidth="1"/>
    <col min="15113" max="15113" width="16.85546875" customWidth="1"/>
    <col min="15114" max="15114" width="17.7109375" customWidth="1"/>
    <col min="15361" max="15361" width="36.5703125" customWidth="1"/>
    <col min="15362" max="15362" width="8.5703125" customWidth="1"/>
    <col min="15363" max="15363" width="9.5703125" customWidth="1"/>
    <col min="15364" max="15364" width="7.85546875" customWidth="1"/>
    <col min="15368" max="15368" width="11" customWidth="1"/>
    <col min="15369" max="15369" width="16.85546875" customWidth="1"/>
    <col min="15370" max="15370" width="17.7109375" customWidth="1"/>
    <col min="15617" max="15617" width="36.5703125" customWidth="1"/>
    <col min="15618" max="15618" width="8.5703125" customWidth="1"/>
    <col min="15619" max="15619" width="9.5703125" customWidth="1"/>
    <col min="15620" max="15620" width="7.85546875" customWidth="1"/>
    <col min="15624" max="15624" width="11" customWidth="1"/>
    <col min="15625" max="15625" width="16.85546875" customWidth="1"/>
    <col min="15626" max="15626" width="17.7109375" customWidth="1"/>
    <col min="15873" max="15873" width="36.5703125" customWidth="1"/>
    <col min="15874" max="15874" width="8.5703125" customWidth="1"/>
    <col min="15875" max="15875" width="9.5703125" customWidth="1"/>
    <col min="15876" max="15876" width="7.85546875" customWidth="1"/>
    <col min="15880" max="15880" width="11" customWidth="1"/>
    <col min="15881" max="15881" width="16.85546875" customWidth="1"/>
    <col min="15882" max="15882" width="17.7109375" customWidth="1"/>
    <col min="16129" max="16129" width="36.5703125" customWidth="1"/>
    <col min="16130" max="16130" width="8.5703125" customWidth="1"/>
    <col min="16131" max="16131" width="9.5703125" customWidth="1"/>
    <col min="16132" max="16132" width="7.85546875" customWidth="1"/>
    <col min="16136" max="16136" width="11" customWidth="1"/>
    <col min="16137" max="16137" width="16.85546875" customWidth="1"/>
    <col min="16138" max="16138" width="17.7109375" customWidth="1"/>
  </cols>
  <sheetData>
    <row r="1" spans="1:10">
      <c r="A1" s="2" t="s">
        <v>613</v>
      </c>
    </row>
    <row r="2" spans="1:10">
      <c r="A2" t="s">
        <v>211</v>
      </c>
      <c r="B2" s="448"/>
      <c r="C2" s="448"/>
      <c r="D2" s="448"/>
    </row>
    <row r="3" spans="1:10" ht="42">
      <c r="A3" s="449" t="s">
        <v>25</v>
      </c>
      <c r="B3" s="444" t="s">
        <v>212</v>
      </c>
      <c r="C3" s="444" t="s">
        <v>614</v>
      </c>
      <c r="D3" s="450" t="s">
        <v>615</v>
      </c>
      <c r="E3" s="451"/>
      <c r="F3" s="451"/>
      <c r="G3" s="452"/>
      <c r="H3" s="444" t="s">
        <v>213</v>
      </c>
      <c r="I3" s="112" t="s">
        <v>214</v>
      </c>
      <c r="J3" s="444" t="s">
        <v>215</v>
      </c>
    </row>
    <row r="4" spans="1:10">
      <c r="A4" s="449"/>
      <c r="B4" s="444"/>
      <c r="C4" s="444"/>
      <c r="D4" s="453"/>
      <c r="E4" s="454"/>
      <c r="F4" s="454"/>
      <c r="G4" s="455"/>
      <c r="H4" s="444"/>
      <c r="I4" s="112" t="s">
        <v>306</v>
      </c>
      <c r="J4" s="444"/>
    </row>
    <row r="5" spans="1:10">
      <c r="A5" s="449"/>
      <c r="B5" s="444"/>
      <c r="C5" s="444"/>
      <c r="D5" s="112" t="s">
        <v>216</v>
      </c>
      <c r="E5" s="112" t="s">
        <v>217</v>
      </c>
      <c r="F5" s="112" t="s">
        <v>218</v>
      </c>
      <c r="G5" s="112" t="s">
        <v>219</v>
      </c>
      <c r="H5" s="444"/>
      <c r="I5" s="123"/>
      <c r="J5" s="444"/>
    </row>
    <row r="6" spans="1:10">
      <c r="A6" s="124" t="s">
        <v>307</v>
      </c>
      <c r="B6" s="112" t="s">
        <v>220</v>
      </c>
      <c r="C6" s="112" t="s">
        <v>221</v>
      </c>
      <c r="D6" s="445" t="s">
        <v>222</v>
      </c>
      <c r="E6" s="446"/>
      <c r="F6" s="446"/>
      <c r="G6" s="447"/>
      <c r="H6" s="112" t="s">
        <v>223</v>
      </c>
      <c r="I6" s="112" t="s">
        <v>224</v>
      </c>
      <c r="J6" s="112" t="s">
        <v>225</v>
      </c>
    </row>
    <row r="7" spans="1:10" s="3" customFormat="1" ht="12.75">
      <c r="A7" s="125" t="s">
        <v>308</v>
      </c>
      <c r="B7" s="126"/>
      <c r="C7" s="126"/>
      <c r="D7" s="127"/>
      <c r="E7" s="127"/>
      <c r="F7" s="127"/>
      <c r="G7" s="127"/>
      <c r="H7" s="127"/>
      <c r="I7" s="128"/>
      <c r="J7" s="129"/>
    </row>
    <row r="8" spans="1:10" s="3" customFormat="1" ht="21" customHeight="1">
      <c r="A8" s="125" t="s">
        <v>309</v>
      </c>
      <c r="B8" s="130"/>
      <c r="C8" s="126"/>
      <c r="D8" s="127"/>
      <c r="E8" s="127"/>
      <c r="F8" s="127"/>
      <c r="G8" s="127"/>
      <c r="H8" s="130"/>
      <c r="I8" s="131"/>
      <c r="J8" s="129"/>
    </row>
    <row r="9" spans="1:10" s="3" customFormat="1" ht="25.5">
      <c r="A9" s="125" t="s">
        <v>310</v>
      </c>
      <c r="B9" s="130"/>
      <c r="C9" s="126"/>
      <c r="D9" s="127"/>
      <c r="E9" s="127"/>
      <c r="F9" s="127"/>
      <c r="G9" s="127"/>
      <c r="H9" s="130"/>
      <c r="I9" s="131"/>
      <c r="J9" s="129"/>
    </row>
    <row r="10" spans="1:10" s="3" customFormat="1" ht="12.75">
      <c r="A10" s="125" t="s">
        <v>311</v>
      </c>
      <c r="B10" s="130"/>
      <c r="C10" s="126"/>
      <c r="D10" s="127"/>
      <c r="E10" s="127"/>
      <c r="F10" s="127"/>
      <c r="G10" s="127"/>
      <c r="H10" s="130"/>
      <c r="I10" s="131"/>
      <c r="J10" s="129"/>
    </row>
    <row r="11" spans="1:10" s="3" customFormat="1" ht="12.75">
      <c r="A11" s="125" t="s">
        <v>312</v>
      </c>
      <c r="B11" s="130"/>
      <c r="C11" s="126"/>
      <c r="D11" s="127"/>
      <c r="E11" s="127"/>
      <c r="F11" s="127"/>
      <c r="G11" s="127"/>
      <c r="H11" s="130"/>
      <c r="I11" s="131"/>
      <c r="J11" s="129"/>
    </row>
    <row r="12" spans="1:10" s="3" customFormat="1" ht="12.75">
      <c r="A12" s="125" t="s">
        <v>607</v>
      </c>
      <c r="B12" s="130"/>
      <c r="C12" s="126"/>
      <c r="D12" s="127"/>
      <c r="E12" s="127"/>
      <c r="F12" s="127"/>
      <c r="G12" s="127"/>
      <c r="H12" s="130"/>
      <c r="I12" s="131"/>
      <c r="J12" s="129"/>
    </row>
    <row r="13" spans="1:10" s="3" customFormat="1" ht="12.75">
      <c r="A13" s="125" t="s">
        <v>600</v>
      </c>
      <c r="B13" s="130"/>
      <c r="C13" s="126"/>
      <c r="D13" s="127"/>
      <c r="E13" s="127"/>
      <c r="F13" s="127"/>
      <c r="G13" s="127"/>
      <c r="H13" s="130"/>
      <c r="I13" s="131"/>
      <c r="J13" s="129"/>
    </row>
    <row r="14" spans="1:10" s="3" customFormat="1" ht="12.75">
      <c r="A14" s="125" t="s">
        <v>601</v>
      </c>
      <c r="B14" s="130"/>
      <c r="C14" s="126"/>
      <c r="D14" s="127"/>
      <c r="E14" s="127"/>
      <c r="F14" s="127"/>
      <c r="G14" s="127"/>
      <c r="H14" s="130"/>
      <c r="I14" s="131"/>
      <c r="J14" s="129"/>
    </row>
    <row r="15" spans="1:10" s="3" customFormat="1" ht="12.75">
      <c r="A15" s="125" t="s">
        <v>602</v>
      </c>
      <c r="B15" s="130"/>
      <c r="C15" s="126"/>
      <c r="D15" s="127"/>
      <c r="E15" s="127"/>
      <c r="F15" s="127"/>
      <c r="G15" s="127"/>
      <c r="H15" s="130"/>
      <c r="I15" s="131"/>
      <c r="J15" s="129"/>
    </row>
    <row r="16" spans="1:10" s="3" customFormat="1" ht="12.75">
      <c r="A16" s="125" t="s">
        <v>603</v>
      </c>
      <c r="B16" s="130"/>
      <c r="C16" s="126"/>
      <c r="D16" s="127"/>
      <c r="E16" s="127"/>
      <c r="F16" s="127"/>
      <c r="G16" s="127"/>
      <c r="H16" s="130"/>
      <c r="I16" s="131"/>
      <c r="J16" s="129"/>
    </row>
    <row r="17" spans="1:10" s="3" customFormat="1" ht="12.75">
      <c r="A17" s="125" t="s">
        <v>604</v>
      </c>
      <c r="B17" s="130"/>
      <c r="C17" s="126"/>
      <c r="D17" s="127"/>
      <c r="E17" s="127"/>
      <c r="F17" s="127"/>
      <c r="G17" s="127"/>
      <c r="H17" s="130"/>
      <c r="I17" s="131"/>
      <c r="J17" s="129"/>
    </row>
    <row r="18" spans="1:10" s="3" customFormat="1" ht="25.5">
      <c r="A18" s="125" t="s">
        <v>605</v>
      </c>
      <c r="B18" s="130"/>
      <c r="C18" s="126"/>
      <c r="D18" s="127"/>
      <c r="E18" s="127"/>
      <c r="F18" s="127"/>
      <c r="G18" s="127"/>
      <c r="H18" s="130"/>
      <c r="I18" s="131"/>
      <c r="J18" s="129"/>
    </row>
    <row r="19" spans="1:10" s="3" customFormat="1" ht="12.75">
      <c r="A19" s="125" t="s">
        <v>606</v>
      </c>
      <c r="B19" s="130"/>
      <c r="C19" s="126"/>
      <c r="D19" s="127"/>
      <c r="E19" s="127"/>
      <c r="F19" s="127"/>
      <c r="G19" s="127"/>
      <c r="H19" s="130"/>
      <c r="I19" s="131"/>
      <c r="J19" s="129"/>
    </row>
    <row r="20" spans="1:10" s="3" customFormat="1" ht="12.75">
      <c r="A20" s="132" t="s">
        <v>313</v>
      </c>
      <c r="B20" s="130"/>
      <c r="C20" s="126"/>
      <c r="D20" s="127"/>
      <c r="E20" s="127"/>
      <c r="F20" s="127"/>
      <c r="G20" s="127"/>
      <c r="H20" s="130"/>
      <c r="I20" s="131"/>
      <c r="J20" s="129"/>
    </row>
    <row r="21" spans="1:10" s="3" customFormat="1" ht="12.75">
      <c r="A21" s="125" t="s">
        <v>314</v>
      </c>
      <c r="B21" s="126"/>
      <c r="C21" s="126"/>
      <c r="D21" s="127"/>
      <c r="E21" s="127"/>
      <c r="F21" s="127"/>
      <c r="G21" s="127"/>
      <c r="H21" s="130"/>
      <c r="I21" s="131"/>
      <c r="J21" s="129"/>
    </row>
    <row r="22" spans="1:10" s="3" customFormat="1" ht="12.75">
      <c r="A22" s="125" t="s">
        <v>315</v>
      </c>
      <c r="B22" s="126"/>
      <c r="C22" s="126"/>
      <c r="D22" s="127"/>
      <c r="E22" s="127"/>
      <c r="F22" s="127"/>
      <c r="G22" s="127"/>
      <c r="H22" s="130"/>
      <c r="I22" s="131"/>
      <c r="J22" s="129"/>
    </row>
    <row r="23" spans="1:10" s="3" customFormat="1" ht="12.75">
      <c r="A23" s="125" t="s">
        <v>316</v>
      </c>
      <c r="B23" s="126"/>
      <c r="C23" s="126"/>
      <c r="D23" s="127"/>
      <c r="E23" s="127"/>
      <c r="F23" s="127"/>
      <c r="G23" s="127"/>
      <c r="H23" s="130"/>
      <c r="I23" s="131"/>
      <c r="J23" s="129"/>
    </row>
    <row r="24" spans="1:10" s="3" customFormat="1" ht="12.75">
      <c r="A24" s="125" t="s">
        <v>607</v>
      </c>
      <c r="B24" s="126"/>
      <c r="C24" s="126"/>
      <c r="D24" s="127"/>
      <c r="E24" s="127"/>
      <c r="F24" s="127"/>
      <c r="G24" s="127"/>
      <c r="H24" s="130"/>
      <c r="I24" s="131"/>
      <c r="J24" s="129"/>
    </row>
    <row r="25" spans="1:10" s="3" customFormat="1" ht="12.75">
      <c r="A25" s="125" t="s">
        <v>600</v>
      </c>
      <c r="B25" s="126"/>
      <c r="C25" s="126"/>
      <c r="D25" s="127"/>
      <c r="E25" s="127"/>
      <c r="F25" s="127"/>
      <c r="G25" s="127"/>
      <c r="H25" s="130"/>
      <c r="I25" s="131"/>
      <c r="J25" s="129"/>
    </row>
    <row r="26" spans="1:10" s="3" customFormat="1" ht="12.75">
      <c r="A26" s="125" t="s">
        <v>601</v>
      </c>
      <c r="B26" s="126"/>
      <c r="C26" s="126"/>
      <c r="D26" s="127"/>
      <c r="E26" s="127"/>
      <c r="F26" s="127"/>
      <c r="G26" s="127"/>
      <c r="H26" s="130"/>
      <c r="I26" s="131"/>
      <c r="J26" s="129"/>
    </row>
    <row r="27" spans="1:10" s="3" customFormat="1" ht="12.75">
      <c r="A27" s="125" t="s">
        <v>602</v>
      </c>
      <c r="B27" s="126"/>
      <c r="C27" s="126"/>
      <c r="D27" s="127"/>
      <c r="E27" s="127"/>
      <c r="F27" s="127"/>
      <c r="G27" s="127"/>
      <c r="H27" s="130"/>
      <c r="I27" s="131"/>
      <c r="J27" s="129"/>
    </row>
    <row r="28" spans="1:10" s="3" customFormat="1" ht="12.75">
      <c r="A28" s="125" t="s">
        <v>603</v>
      </c>
      <c r="B28" s="126"/>
      <c r="C28" s="126"/>
      <c r="D28" s="127"/>
      <c r="E28" s="127"/>
      <c r="F28" s="127"/>
      <c r="G28" s="127"/>
      <c r="H28" s="130"/>
      <c r="I28" s="131"/>
      <c r="J28" s="129"/>
    </row>
    <row r="29" spans="1:10" s="3" customFormat="1" ht="12.75">
      <c r="A29" s="125" t="s">
        <v>604</v>
      </c>
      <c r="B29" s="126"/>
      <c r="C29" s="126"/>
      <c r="D29" s="127"/>
      <c r="E29" s="127"/>
      <c r="F29" s="127"/>
      <c r="G29" s="127"/>
      <c r="H29" s="130"/>
      <c r="I29" s="131"/>
      <c r="J29" s="129"/>
    </row>
    <row r="30" spans="1:10" s="3" customFormat="1" ht="25.5">
      <c r="A30" s="125" t="s">
        <v>605</v>
      </c>
      <c r="B30" s="126"/>
      <c r="C30" s="126"/>
      <c r="D30" s="127"/>
      <c r="E30" s="127"/>
      <c r="F30" s="127"/>
      <c r="G30" s="127"/>
      <c r="H30" s="130"/>
      <c r="I30" s="131"/>
      <c r="J30" s="129"/>
    </row>
    <row r="31" spans="1:10" s="3" customFormat="1" ht="12.75">
      <c r="A31" s="125" t="s">
        <v>606</v>
      </c>
      <c r="B31" s="126"/>
      <c r="C31" s="126"/>
      <c r="D31" s="127"/>
      <c r="E31" s="127"/>
      <c r="F31" s="127"/>
      <c r="G31" s="127"/>
      <c r="H31" s="130"/>
      <c r="I31" s="131"/>
      <c r="J31" s="129"/>
    </row>
    <row r="32" spans="1:10" s="3" customFormat="1" ht="12.75">
      <c r="A32" s="132" t="s">
        <v>317</v>
      </c>
      <c r="B32" s="130"/>
      <c r="C32" s="126"/>
      <c r="D32" s="127"/>
      <c r="E32" s="127"/>
      <c r="F32" s="127"/>
      <c r="G32" s="127"/>
      <c r="H32" s="130"/>
      <c r="I32" s="131"/>
      <c r="J32" s="129"/>
    </row>
    <row r="33" spans="1:10" s="3" customFormat="1" ht="12.75">
      <c r="A33" s="125" t="s">
        <v>318</v>
      </c>
      <c r="B33" s="126"/>
      <c r="C33" s="126"/>
      <c r="D33" s="127"/>
      <c r="E33" s="127"/>
      <c r="F33" s="127"/>
      <c r="G33" s="127"/>
      <c r="H33" s="130"/>
      <c r="I33" s="131"/>
      <c r="J33" s="129"/>
    </row>
    <row r="34" spans="1:10" s="3" customFormat="1" ht="12.75">
      <c r="A34" s="125" t="s">
        <v>319</v>
      </c>
      <c r="B34" s="126"/>
      <c r="C34" s="126"/>
      <c r="D34" s="127"/>
      <c r="E34" s="127"/>
      <c r="F34" s="127"/>
      <c r="G34" s="127"/>
      <c r="H34" s="133"/>
      <c r="I34" s="131"/>
      <c r="J34" s="129"/>
    </row>
    <row r="35" spans="1:10" s="3" customFormat="1" ht="12.75">
      <c r="A35" s="125" t="s">
        <v>320</v>
      </c>
      <c r="B35" s="126"/>
      <c r="C35" s="126"/>
      <c r="D35" s="127"/>
      <c r="E35" s="127"/>
      <c r="F35" s="127"/>
      <c r="G35" s="127"/>
      <c r="H35" s="133"/>
      <c r="I35" s="131"/>
      <c r="J35" s="129"/>
    </row>
    <row r="36" spans="1:10" s="3" customFormat="1" ht="12.75">
      <c r="A36" s="132" t="s">
        <v>321</v>
      </c>
      <c r="B36" s="126"/>
      <c r="C36" s="126"/>
      <c r="D36" s="127"/>
      <c r="E36" s="127"/>
      <c r="F36" s="127"/>
      <c r="G36" s="127"/>
      <c r="H36" s="133"/>
      <c r="I36" s="131"/>
      <c r="J36" s="129"/>
    </row>
    <row r="37" spans="1:10" s="3" customFormat="1" ht="12.75">
      <c r="A37" s="125" t="s">
        <v>319</v>
      </c>
      <c r="B37" s="126"/>
      <c r="C37" s="126"/>
      <c r="D37" s="127"/>
      <c r="E37" s="127"/>
      <c r="F37" s="127"/>
      <c r="G37" s="6"/>
      <c r="H37" s="133"/>
      <c r="I37" s="131"/>
      <c r="J37" s="129"/>
    </row>
    <row r="38" spans="1:10" s="3" customFormat="1" ht="12.75">
      <c r="A38" s="125" t="s">
        <v>320</v>
      </c>
      <c r="B38" s="126"/>
      <c r="C38" s="126"/>
      <c r="D38" s="127"/>
      <c r="E38" s="127"/>
      <c r="F38" s="127"/>
      <c r="G38" s="6"/>
      <c r="H38" s="133"/>
      <c r="I38" s="131"/>
      <c r="J38" s="129"/>
    </row>
    <row r="39" spans="1:10" s="3" customFormat="1" ht="38.25" hidden="1">
      <c r="A39" s="134" t="s">
        <v>322</v>
      </c>
      <c r="B39" s="126"/>
      <c r="C39" s="126"/>
      <c r="D39" s="126"/>
      <c r="E39" s="126"/>
      <c r="F39" s="126"/>
      <c r="G39" s="126"/>
      <c r="H39" s="133"/>
      <c r="I39" s="131">
        <v>0</v>
      </c>
      <c r="J39" s="129"/>
    </row>
    <row r="40" spans="1:10" s="3" customFormat="1" ht="38.25" hidden="1">
      <c r="A40" s="134" t="s">
        <v>323</v>
      </c>
      <c r="B40" s="126"/>
      <c r="C40" s="126"/>
      <c r="D40" s="126"/>
      <c r="E40" s="126"/>
      <c r="F40" s="126"/>
      <c r="G40" s="126"/>
      <c r="H40" s="133"/>
      <c r="I40" s="131">
        <v>0</v>
      </c>
      <c r="J40" s="129"/>
    </row>
    <row r="41" spans="1:10" s="3" customFormat="1" ht="12.75" hidden="1">
      <c r="A41" s="130" t="s">
        <v>226</v>
      </c>
      <c r="B41" s="126"/>
      <c r="C41" s="126"/>
      <c r="D41" s="126"/>
      <c r="E41" s="126"/>
      <c r="F41" s="126"/>
      <c r="G41" s="126"/>
      <c r="H41" s="133"/>
      <c r="I41" s="131">
        <v>0</v>
      </c>
      <c r="J41" s="129"/>
    </row>
    <row r="42" spans="1:10" s="3" customFormat="1" ht="12.75">
      <c r="A42" s="142" t="s">
        <v>227</v>
      </c>
      <c r="B42" s="143"/>
      <c r="C42" s="143"/>
      <c r="D42" s="143">
        <f>SUM(D7:D41)</f>
        <v>0</v>
      </c>
      <c r="E42" s="143">
        <f>SUM(E7:E41)</f>
        <v>0</v>
      </c>
      <c r="F42" s="143">
        <f>SUM(F7:F41)</f>
        <v>0</v>
      </c>
      <c r="G42" s="143">
        <f>SUM(G7:G41)</f>
        <v>0</v>
      </c>
      <c r="H42" s="144"/>
      <c r="I42" s="143">
        <f>SUM(I7:I41)</f>
        <v>0</v>
      </c>
      <c r="J42" s="145"/>
    </row>
    <row r="52" ht="15" hidden="1" customHeight="1"/>
    <row r="53" ht="15" hidden="1" customHeight="1"/>
    <row r="54" ht="15" hidden="1" customHeight="1"/>
  </sheetData>
  <mergeCells count="8">
    <mergeCell ref="J3:J5"/>
    <mergeCell ref="D6:G6"/>
    <mergeCell ref="H3:H5"/>
    <mergeCell ref="B2:D2"/>
    <mergeCell ref="A3:A5"/>
    <mergeCell ref="B3:B5"/>
    <mergeCell ref="C3:C5"/>
    <mergeCell ref="D3:G4"/>
  </mergeCells>
  <pageMargins left="0.7" right="0.7" top="0.75" bottom="0.75" header="0.3" footer="0.3"/>
  <pageSetup scale="74" orientation="portrait" verticalDpi="15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selection activeCell="J8" sqref="J8"/>
    </sheetView>
  </sheetViews>
  <sheetFormatPr defaultRowHeight="15"/>
  <cols>
    <col min="2" max="2" width="35.5703125" customWidth="1"/>
    <col min="3" max="3" width="18.140625" customWidth="1"/>
    <col min="4" max="4" width="16" customWidth="1"/>
    <col min="5" max="5" width="15.5703125" customWidth="1"/>
    <col min="6" max="6" width="14.85546875" customWidth="1"/>
    <col min="7" max="7" width="12.7109375" customWidth="1"/>
    <col min="8" max="8" width="13.85546875" customWidth="1"/>
    <col min="9" max="9" width="11.5703125" customWidth="1"/>
    <col min="10" max="10" width="13" customWidth="1"/>
    <col min="11" max="11" width="17.42578125" customWidth="1"/>
  </cols>
  <sheetData>
    <row r="1" spans="1:11" ht="23.25">
      <c r="A1" s="474" t="s">
        <v>768</v>
      </c>
      <c r="B1" s="474"/>
      <c r="C1" s="474"/>
      <c r="D1" s="474"/>
      <c r="E1" s="474"/>
      <c r="F1" s="474"/>
      <c r="G1" s="474"/>
      <c r="H1" s="474"/>
    </row>
    <row r="2" spans="1:11" ht="27" customHeight="1">
      <c r="A2" s="456" t="s">
        <v>228</v>
      </c>
      <c r="B2" s="459" t="s">
        <v>229</v>
      </c>
      <c r="C2" s="475" t="s">
        <v>230</v>
      </c>
      <c r="D2" s="475"/>
      <c r="E2" s="475"/>
      <c r="F2" s="475"/>
      <c r="G2" s="475"/>
      <c r="H2" s="475"/>
      <c r="I2" s="475"/>
      <c r="J2" s="475"/>
      <c r="K2" s="475"/>
    </row>
    <row r="3" spans="1:11" ht="27" customHeight="1">
      <c r="A3" s="457"/>
      <c r="B3" s="459"/>
      <c r="C3" s="476" t="s">
        <v>769</v>
      </c>
      <c r="D3" s="476"/>
      <c r="E3" s="476"/>
      <c r="F3" s="476"/>
      <c r="G3" s="476"/>
      <c r="H3" s="476"/>
      <c r="I3" s="476"/>
      <c r="J3" s="476"/>
      <c r="K3" s="476"/>
    </row>
    <row r="4" spans="1:11" ht="27" customHeight="1">
      <c r="A4" s="458"/>
      <c r="B4" s="459"/>
      <c r="C4" s="477" t="s">
        <v>770</v>
      </c>
      <c r="D4" s="7" t="s">
        <v>771</v>
      </c>
      <c r="E4" s="7" t="s">
        <v>772</v>
      </c>
      <c r="F4" s="7" t="s">
        <v>773</v>
      </c>
      <c r="G4" s="7" t="s">
        <v>774</v>
      </c>
      <c r="H4" s="7" t="s">
        <v>775</v>
      </c>
      <c r="I4" s="7" t="s">
        <v>776</v>
      </c>
      <c r="J4" s="7" t="s">
        <v>777</v>
      </c>
      <c r="K4" s="8" t="s">
        <v>20</v>
      </c>
    </row>
    <row r="5" spans="1:11" ht="27" customHeight="1">
      <c r="A5" s="9">
        <v>1</v>
      </c>
      <c r="B5" s="10" t="s">
        <v>231</v>
      </c>
      <c r="C5" s="477">
        <v>10000</v>
      </c>
      <c r="D5" s="477">
        <v>10000</v>
      </c>
      <c r="E5" s="477">
        <v>10000</v>
      </c>
      <c r="F5" s="477">
        <v>10000</v>
      </c>
      <c r="G5" s="477">
        <v>10000</v>
      </c>
      <c r="H5" s="477">
        <v>10000</v>
      </c>
      <c r="I5" s="477">
        <v>10000</v>
      </c>
      <c r="J5" s="477">
        <v>10000</v>
      </c>
      <c r="K5" s="7">
        <v>80000</v>
      </c>
    </row>
    <row r="6" spans="1:11" ht="27" customHeight="1">
      <c r="A6" s="9">
        <v>2</v>
      </c>
      <c r="B6" s="10" t="s">
        <v>232</v>
      </c>
      <c r="C6" s="477">
        <v>20000</v>
      </c>
      <c r="D6" s="477">
        <v>20000</v>
      </c>
      <c r="E6" s="477">
        <v>20000</v>
      </c>
      <c r="F6" s="477">
        <v>20000</v>
      </c>
      <c r="G6" s="477">
        <v>20000</v>
      </c>
      <c r="H6" s="477">
        <v>20000</v>
      </c>
      <c r="I6" s="477">
        <v>20000</v>
      </c>
      <c r="J6" s="477">
        <v>20000</v>
      </c>
      <c r="K6" s="7">
        <f>SUM(C6:J6)</f>
        <v>160000</v>
      </c>
    </row>
    <row r="7" spans="1:11" ht="27" customHeight="1">
      <c r="A7" s="9">
        <v>3</v>
      </c>
      <c r="B7" s="10" t="s">
        <v>233</v>
      </c>
      <c r="C7" s="477">
        <v>10000</v>
      </c>
      <c r="D7" s="477">
        <v>10000</v>
      </c>
      <c r="E7" s="477">
        <v>10000</v>
      </c>
      <c r="F7" s="477">
        <v>10000</v>
      </c>
      <c r="G7" s="477">
        <v>10000</v>
      </c>
      <c r="H7" s="477">
        <v>10000</v>
      </c>
      <c r="I7" s="477">
        <v>10000</v>
      </c>
      <c r="J7" s="477">
        <v>10000</v>
      </c>
      <c r="K7" s="7">
        <f t="shared" ref="K7:K11" si="0">SUM(C7:J7)</f>
        <v>80000</v>
      </c>
    </row>
    <row r="8" spans="1:11" ht="27" customHeight="1">
      <c r="A8" s="9">
        <v>4</v>
      </c>
      <c r="B8" s="10" t="s">
        <v>234</v>
      </c>
      <c r="C8" s="477">
        <v>5000</v>
      </c>
      <c r="D8" s="477">
        <v>5000</v>
      </c>
      <c r="E8" s="477">
        <v>5000</v>
      </c>
      <c r="F8" s="477">
        <v>5000</v>
      </c>
      <c r="G8" s="477">
        <v>5000</v>
      </c>
      <c r="H8" s="477">
        <v>5000</v>
      </c>
      <c r="I8" s="477">
        <v>5000</v>
      </c>
      <c r="J8" s="477">
        <v>5000</v>
      </c>
      <c r="K8" s="7">
        <f t="shared" si="0"/>
        <v>40000</v>
      </c>
    </row>
    <row r="9" spans="1:11" ht="27" customHeight="1">
      <c r="A9" s="9">
        <v>5</v>
      </c>
      <c r="B9" s="10" t="s">
        <v>235</v>
      </c>
      <c r="C9" s="477"/>
      <c r="D9" s="477"/>
      <c r="E9" s="477"/>
      <c r="F9" s="477"/>
      <c r="G9" s="477"/>
      <c r="H9" s="477"/>
      <c r="I9" s="477"/>
      <c r="J9" s="477"/>
      <c r="K9" s="7">
        <v>700000</v>
      </c>
    </row>
    <row r="10" spans="1:11" ht="27" customHeight="1">
      <c r="A10" s="9">
        <v>6</v>
      </c>
      <c r="B10" s="10" t="s">
        <v>159</v>
      </c>
      <c r="C10" s="477">
        <v>29750</v>
      </c>
      <c r="D10" s="477">
        <v>29750</v>
      </c>
      <c r="E10" s="477">
        <v>29750</v>
      </c>
      <c r="F10" s="477">
        <v>29750</v>
      </c>
      <c r="G10" s="477">
        <v>29750</v>
      </c>
      <c r="H10" s="477">
        <v>29750</v>
      </c>
      <c r="I10" s="477">
        <v>29750</v>
      </c>
      <c r="J10" s="477">
        <v>29750</v>
      </c>
      <c r="K10" s="7"/>
    </row>
    <row r="11" spans="1:11" ht="34.5" customHeight="1">
      <c r="A11" s="9">
        <v>8</v>
      </c>
      <c r="B11" s="478" t="s">
        <v>778</v>
      </c>
      <c r="C11" s="477">
        <v>30000</v>
      </c>
      <c r="D11" s="477">
        <v>30000</v>
      </c>
      <c r="E11" s="477">
        <v>30000</v>
      </c>
      <c r="F11" s="477">
        <v>30000</v>
      </c>
      <c r="G11" s="477">
        <v>30000</v>
      </c>
      <c r="H11" s="477">
        <v>30000</v>
      </c>
      <c r="I11" s="477">
        <v>30000</v>
      </c>
      <c r="J11" s="477">
        <v>30000</v>
      </c>
      <c r="K11" s="7">
        <f t="shared" si="0"/>
        <v>240000</v>
      </c>
    </row>
    <row r="12" spans="1:11" ht="27" customHeight="1">
      <c r="A12" s="11"/>
      <c r="B12" s="12" t="s">
        <v>20</v>
      </c>
      <c r="C12" s="477">
        <f>SUM(C5:C11)</f>
        <v>104750</v>
      </c>
      <c r="D12" s="477">
        <f t="shared" ref="D12:K12" si="1">SUM(D5:D11)</f>
        <v>104750</v>
      </c>
      <c r="E12" s="477">
        <f t="shared" si="1"/>
        <v>104750</v>
      </c>
      <c r="F12" s="477">
        <f t="shared" si="1"/>
        <v>104750</v>
      </c>
      <c r="G12" s="477">
        <f t="shared" si="1"/>
        <v>104750</v>
      </c>
      <c r="H12" s="477">
        <f t="shared" si="1"/>
        <v>104750</v>
      </c>
      <c r="I12" s="477">
        <f t="shared" si="1"/>
        <v>104750</v>
      </c>
      <c r="J12" s="477">
        <f t="shared" si="1"/>
        <v>104750</v>
      </c>
      <c r="K12" s="477">
        <f t="shared" si="1"/>
        <v>1300000</v>
      </c>
    </row>
    <row r="13" spans="1:11">
      <c r="A13" s="13"/>
      <c r="B13" s="14"/>
      <c r="C13" s="1"/>
      <c r="D13" s="1"/>
      <c r="E13" s="1"/>
      <c r="F13" s="1"/>
      <c r="G13" s="1"/>
      <c r="H13" s="1"/>
    </row>
    <row r="14" spans="1:11" ht="15.75">
      <c r="A14" s="479" t="s">
        <v>779</v>
      </c>
    </row>
    <row r="15" spans="1:11" ht="15.75">
      <c r="A15" s="479" t="s">
        <v>780</v>
      </c>
    </row>
    <row r="16" spans="1:11" ht="15.75">
      <c r="A16" s="479" t="s">
        <v>781</v>
      </c>
    </row>
    <row r="17" spans="1:1" ht="15.75">
      <c r="A17" s="479" t="s">
        <v>782</v>
      </c>
    </row>
    <row r="18" spans="1:1" ht="15.75">
      <c r="A18" s="15"/>
    </row>
  </sheetData>
  <mergeCells count="5">
    <mergeCell ref="A1:H1"/>
    <mergeCell ref="A2:A4"/>
    <mergeCell ref="B2:B4"/>
    <mergeCell ref="C2:K2"/>
    <mergeCell ref="C3:K3"/>
  </mergeCells>
  <pageMargins left="0.7" right="0.7" top="0.75" bottom="0.75" header="0.3" footer="0.3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Budget Sheet </vt:lpstr>
      <vt:lpstr>HR</vt:lpstr>
      <vt:lpstr>Abstract </vt:lpstr>
      <vt:lpstr>SOE for Last 3 Years</vt:lpstr>
      <vt:lpstr>Planned Activities FY 21-22</vt:lpstr>
      <vt:lpstr>Organisation of Services</vt:lpstr>
      <vt:lpstr>PPM Annexure  </vt:lpstr>
      <vt:lpstr>Training Plan</vt:lpstr>
      <vt:lpstr>ACF </vt:lpstr>
      <vt:lpstr>ACSM</vt:lpstr>
      <vt:lpstr>'Budget Sheet '!Print_Titles</vt:lpstr>
      <vt:lpstr>HR!Print_Titles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Tushar Nale</dc:creator>
  <cp:lastModifiedBy>Joseph</cp:lastModifiedBy>
  <cp:lastPrinted>2019-02-01T07:02:30Z</cp:lastPrinted>
  <dcterms:created xsi:type="dcterms:W3CDTF">2017-12-15T05:14:56Z</dcterms:created>
  <dcterms:modified xsi:type="dcterms:W3CDTF">2021-01-18T11:27:32Z</dcterms:modified>
</cp:coreProperties>
</file>